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Tsrfl011\03.寄附講座G\ホームページ作成・更新\03.HPへの掲載書類\2023年度\"/>
    </mc:Choice>
  </mc:AlternateContent>
  <xr:revisionPtr revIDLastSave="0" documentId="13_ncr:1_{FCFB90BE-A972-491A-BB15-534AB49F2D6D}" xr6:coauthVersionLast="47" xr6:coauthVersionMax="47" xr10:uidLastSave="{00000000-0000-0000-0000-000000000000}"/>
  <bookViews>
    <workbookView xWindow="-120" yWindow="-15480" windowWidth="19440" windowHeight="15150" activeTab="1" xr2:uid="{00000000-000D-0000-FFFF-FFFF00000000}"/>
  </bookViews>
  <sheets>
    <sheet name="Sample" sheetId="1" r:id="rId1"/>
    <sheet name="Form of Monthly Account Book" sheetId="2" r:id="rId2"/>
  </sheets>
  <definedNames>
    <definedName name="_xlnm._FilterDatabase" localSheetId="0" hidden="1">Sample!$I$16:$I$75</definedName>
    <definedName name="_xlnm.Print_Area" localSheetId="1">'Form of Monthly Account Book'!$A$1:$I$83</definedName>
    <definedName name="_xlnm.Print_Area" localSheetId="0">Sample!$A$1:$I$83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2" l="1"/>
  <c r="I12" i="2"/>
  <c r="I10" i="2"/>
  <c r="F17" i="1" l="1"/>
  <c r="D5" i="1" l="1"/>
  <c r="A5" i="1"/>
  <c r="A5" i="2"/>
  <c r="D5" i="2"/>
  <c r="F5" i="2" s="1"/>
  <c r="E76" i="2"/>
  <c r="K77" i="2" s="1"/>
  <c r="L78" i="2" s="1"/>
  <c r="M100" i="2" s="1"/>
  <c r="N102" i="2" s="1"/>
  <c r="O85" i="2" s="1"/>
  <c r="K75" i="2"/>
  <c r="B75" i="2"/>
  <c r="K74" i="2"/>
  <c r="B74" i="2"/>
  <c r="K73" i="2"/>
  <c r="B73" i="2"/>
  <c r="K72" i="2"/>
  <c r="B72" i="2"/>
  <c r="K71" i="2"/>
  <c r="B71" i="2"/>
  <c r="K70" i="2"/>
  <c r="B70" i="2"/>
  <c r="K69" i="2"/>
  <c r="B69" i="2"/>
  <c r="K68" i="2"/>
  <c r="B68" i="2"/>
  <c r="K67" i="2"/>
  <c r="B67" i="2"/>
  <c r="K66" i="2"/>
  <c r="B66" i="2"/>
  <c r="K65" i="2"/>
  <c r="B65" i="2"/>
  <c r="K64" i="2"/>
  <c r="B64" i="2"/>
  <c r="K63" i="2"/>
  <c r="B63" i="2"/>
  <c r="K62" i="2"/>
  <c r="B62" i="2"/>
  <c r="K61" i="2"/>
  <c r="B61" i="2"/>
  <c r="K60" i="2"/>
  <c r="B60" i="2"/>
  <c r="K59" i="2"/>
  <c r="B59" i="2"/>
  <c r="K58" i="2"/>
  <c r="B58" i="2"/>
  <c r="K57" i="2"/>
  <c r="B57" i="2"/>
  <c r="K56" i="2"/>
  <c r="B56" i="2"/>
  <c r="K55" i="2"/>
  <c r="B55" i="2"/>
  <c r="K54" i="2"/>
  <c r="B54" i="2"/>
  <c r="K53" i="2"/>
  <c r="B53" i="2"/>
  <c r="K52" i="2"/>
  <c r="B52" i="2"/>
  <c r="K51" i="2"/>
  <c r="B51" i="2"/>
  <c r="K50" i="2"/>
  <c r="B50" i="2"/>
  <c r="K49" i="2"/>
  <c r="B49" i="2"/>
  <c r="K48" i="2"/>
  <c r="B48" i="2"/>
  <c r="K47" i="2"/>
  <c r="B47" i="2"/>
  <c r="K46" i="2"/>
  <c r="B46" i="2"/>
  <c r="K45" i="2"/>
  <c r="B45" i="2"/>
  <c r="K44" i="2"/>
  <c r="B44" i="2"/>
  <c r="K43" i="2"/>
  <c r="B43" i="2"/>
  <c r="K42" i="2"/>
  <c r="B42" i="2"/>
  <c r="K41" i="2"/>
  <c r="B41" i="2"/>
  <c r="K40" i="2"/>
  <c r="B40" i="2"/>
  <c r="K39" i="2"/>
  <c r="B39" i="2"/>
  <c r="K38" i="2"/>
  <c r="B38" i="2"/>
  <c r="K37" i="2"/>
  <c r="B37" i="2"/>
  <c r="K36" i="2"/>
  <c r="B36" i="2"/>
  <c r="K35" i="2"/>
  <c r="B35" i="2"/>
  <c r="K34" i="2"/>
  <c r="B34" i="2"/>
  <c r="K33" i="2"/>
  <c r="B33" i="2"/>
  <c r="K32" i="2"/>
  <c r="B32" i="2"/>
  <c r="K31" i="2"/>
  <c r="B31" i="2"/>
  <c r="K30" i="2"/>
  <c r="B30" i="2"/>
  <c r="K29" i="2"/>
  <c r="B29" i="2"/>
  <c r="K28" i="2"/>
  <c r="B28" i="2"/>
  <c r="K27" i="2"/>
  <c r="B27" i="2"/>
  <c r="K26" i="2"/>
  <c r="B26" i="2"/>
  <c r="K25" i="2"/>
  <c r="B25" i="2"/>
  <c r="K24" i="2"/>
  <c r="B24" i="2"/>
  <c r="K23" i="2"/>
  <c r="B23" i="2"/>
  <c r="K22" i="2"/>
  <c r="B22" i="2"/>
  <c r="K21" i="2"/>
  <c r="B21" i="2"/>
  <c r="K20" i="2"/>
  <c r="B20" i="2"/>
  <c r="K19" i="2"/>
  <c r="B19" i="2"/>
  <c r="K18" i="2"/>
  <c r="B18" i="2"/>
  <c r="K17" i="2"/>
  <c r="B17" i="2"/>
  <c r="K16" i="2"/>
  <c r="B16" i="2"/>
  <c r="I13" i="2"/>
  <c r="G13" i="2"/>
  <c r="H13" i="2" s="1"/>
  <c r="G12" i="2"/>
  <c r="H12" i="2" s="1"/>
  <c r="G11" i="2"/>
  <c r="H11" i="2" s="1"/>
  <c r="G10" i="2"/>
  <c r="H10" i="2" s="1"/>
  <c r="I9" i="2"/>
  <c r="H9" i="2"/>
  <c r="H8" i="2"/>
  <c r="E82" i="2" l="1"/>
  <c r="D82" i="2" s="1"/>
  <c r="E10" i="2"/>
  <c r="E11" i="2"/>
  <c r="E12" i="2"/>
  <c r="E13" i="2"/>
  <c r="E78" i="2"/>
  <c r="E79" i="2"/>
  <c r="E80" i="2"/>
  <c r="E81" i="2"/>
  <c r="E76" i="1"/>
  <c r="G13" i="1"/>
  <c r="G12" i="1"/>
  <c r="E12" i="1" s="1"/>
  <c r="G11" i="1"/>
  <c r="E11" i="1" s="1"/>
  <c r="G10" i="1"/>
  <c r="H10" i="1" s="1"/>
  <c r="H8" i="1"/>
  <c r="H9" i="1"/>
  <c r="K77" i="1"/>
  <c r="L78" i="1" s="1"/>
  <c r="M79" i="1" s="1"/>
  <c r="N80" i="1" s="1"/>
  <c r="O81" i="1" s="1"/>
  <c r="I9" i="1"/>
  <c r="I13" i="1"/>
  <c r="I12" i="1"/>
  <c r="I11" i="1"/>
  <c r="I10" i="1"/>
  <c r="E13" i="1"/>
  <c r="F82" i="2" l="1"/>
  <c r="H82" i="2" s="1"/>
  <c r="O86" i="2"/>
  <c r="E10" i="1"/>
  <c r="K78" i="2"/>
  <c r="F78" i="2"/>
  <c r="D78" i="2"/>
  <c r="M101" i="2"/>
  <c r="F80" i="2"/>
  <c r="H80" i="2" s="1"/>
  <c r="D80" i="2"/>
  <c r="N103" i="2"/>
  <c r="F81" i="2"/>
  <c r="H81" i="2" s="1"/>
  <c r="D81" i="2"/>
  <c r="L79" i="2"/>
  <c r="F79" i="2"/>
  <c r="H79" i="2" s="1"/>
  <c r="D79" i="2"/>
  <c r="H13" i="1"/>
  <c r="H12" i="1"/>
  <c r="H11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H78" i="2" l="1"/>
  <c r="H83" i="2" s="1"/>
  <c r="E82" i="1"/>
  <c r="F82" i="1" s="1"/>
  <c r="H82" i="1" s="1"/>
  <c r="E79" i="1"/>
  <c r="E81" i="1"/>
  <c r="E78" i="1"/>
  <c r="E80" i="1"/>
  <c r="N81" i="1" l="1"/>
  <c r="F81" i="1"/>
  <c r="H81" i="1" s="1"/>
  <c r="K78" i="1"/>
  <c r="D78" i="1"/>
  <c r="L79" i="1"/>
  <c r="D79" i="1"/>
  <c r="M80" i="1"/>
  <c r="D80" i="1"/>
  <c r="D81" i="1"/>
  <c r="O82" i="1"/>
  <c r="D82" i="1"/>
  <c r="F5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0" i="1"/>
  <c r="B19" i="1"/>
  <c r="B18" i="1"/>
  <c r="B17" i="1"/>
  <c r="B16" i="1"/>
  <c r="F80" i="1" s="1"/>
  <c r="H80" i="1" l="1"/>
  <c r="F78" i="1"/>
  <c r="H78" i="1" s="1"/>
  <c r="F79" i="1"/>
  <c r="H79" i="1" s="1"/>
  <c r="H8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木戸 孝之(Kido Takayuki)</author>
  </authors>
  <commentList>
    <comment ref="A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"yyyy/mm/1"の形式で入力して下さい。</t>
        </r>
      </text>
    </comment>
    <comment ref="I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有効桁数7桁目を四捨五入して有効桁数が6桁になるように計算式ROUND(##/##,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〇</t>
        </r>
        <r>
          <rPr>
            <b/>
            <sz val="9"/>
            <color indexed="81"/>
            <rFont val="ＭＳ Ｐゴシック"/>
            <family val="3"/>
            <charset val="128"/>
          </rPr>
          <t>)を調整して下さい。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木戸 孝之(Kido Takayuki)</author>
  </authors>
  <commentList>
    <comment ref="A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"yyyy/mm/1"の形式で入力して下さい。</t>
        </r>
      </text>
    </comment>
    <comment ref="I1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有効桁数7桁目を四捨五入して有効桁数が6桁になるように計算式ROUND(##/##,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〇</t>
        </r>
        <r>
          <rPr>
            <b/>
            <sz val="9"/>
            <color indexed="81"/>
            <rFont val="ＭＳ Ｐゴシック"/>
            <family val="3"/>
            <charset val="128"/>
          </rPr>
          <t>)を調整して下さい。</t>
        </r>
      </text>
    </comment>
  </commentList>
</comments>
</file>

<file path=xl/sharedStrings.xml><?xml version="1.0" encoding="utf-8"?>
<sst xmlns="http://schemas.openxmlformats.org/spreadsheetml/2006/main" count="216" uniqueCount="117">
  <si>
    <t>精算月
Settlement Month</t>
    <rPh sb="0" eb="2">
      <t>セイサン</t>
    </rPh>
    <rPh sb="2" eb="3">
      <t>ツキ</t>
    </rPh>
    <phoneticPr fontId="2"/>
  </si>
  <si>
    <t>摘要
Description</t>
    <rPh sb="0" eb="2">
      <t>テキヨウ</t>
    </rPh>
    <phoneticPr fontId="2"/>
  </si>
  <si>
    <t>支払先
Payment Recipient</t>
    <rPh sb="0" eb="2">
      <t>シハライ</t>
    </rPh>
    <rPh sb="2" eb="3">
      <t>サキ</t>
    </rPh>
    <phoneticPr fontId="2"/>
  </si>
  <si>
    <t>通貨単位
Currency Unit</t>
    <rPh sb="0" eb="2">
      <t>ツウカ</t>
    </rPh>
    <rPh sb="2" eb="4">
      <t>タンイ</t>
    </rPh>
    <phoneticPr fontId="2"/>
  </si>
  <si>
    <t>金額
Amount</t>
    <rPh sb="0" eb="2">
      <t>キンガク</t>
    </rPh>
    <phoneticPr fontId="2"/>
  </si>
  <si>
    <t>証憑No.
Evidence No.</t>
    <rPh sb="0" eb="2">
      <t>ショウヒョウ</t>
    </rPh>
    <phoneticPr fontId="2"/>
  </si>
  <si>
    <t>備考
Remarks</t>
    <rPh sb="0" eb="2">
      <t>ビコウ</t>
    </rPh>
    <phoneticPr fontId="2"/>
  </si>
  <si>
    <t>費目
Expense Item</t>
    <rPh sb="0" eb="2">
      <t>ヒモク</t>
    </rPh>
    <phoneticPr fontId="2"/>
  </si>
  <si>
    <t>支出日付
Date of Payment
(YYYY/MM/DD)</t>
    <rPh sb="0" eb="2">
      <t>シシュツ</t>
    </rPh>
    <rPh sb="2" eb="4">
      <t>ヒヅケ</t>
    </rPh>
    <phoneticPr fontId="2"/>
  </si>
  <si>
    <t>VND</t>
    <phoneticPr fontId="2"/>
  </si>
  <si>
    <t>Monthly Account Book (Payment Record)</t>
    <phoneticPr fontId="2"/>
  </si>
  <si>
    <t>分</t>
    <rPh sb="0" eb="1">
      <t>ブン</t>
    </rPh>
    <phoneticPr fontId="2"/>
  </si>
  <si>
    <t>1SUD =</t>
    <phoneticPr fontId="2"/>
  </si>
  <si>
    <t>JPY</t>
    <phoneticPr fontId="2"/>
  </si>
  <si>
    <t>付</t>
    <rPh sb="0" eb="1">
      <t>ツ</t>
    </rPh>
    <phoneticPr fontId="2"/>
  </si>
  <si>
    <t>月間合計
Monthly Total Amount</t>
    <rPh sb="0" eb="2">
      <t>ゲッカン</t>
    </rPh>
    <rPh sb="2" eb="4">
      <t>ゴウケイ</t>
    </rPh>
    <phoneticPr fontId="2"/>
  </si>
  <si>
    <t>⇒</t>
    <phoneticPr fontId="2"/>
  </si>
  <si>
    <t>PHP</t>
    <phoneticPr fontId="2"/>
  </si>
  <si>
    <t>円貨換算レート</t>
    <rPh sb="0" eb="2">
      <t>エンカ</t>
    </rPh>
    <rPh sb="2" eb="4">
      <t>カンサン</t>
    </rPh>
    <phoneticPr fontId="2"/>
  </si>
  <si>
    <t>合計金額</t>
    <rPh sb="0" eb="2">
      <t>ゴウケイ</t>
    </rPh>
    <rPh sb="2" eb="4">
      <t>キンガク</t>
    </rPh>
    <phoneticPr fontId="2"/>
  </si>
  <si>
    <t>単位</t>
    <rPh sb="0" eb="2">
      <t>タンイ</t>
    </rPh>
    <phoneticPr fontId="2"/>
  </si>
  <si>
    <t>USD</t>
    <phoneticPr fontId="2"/>
  </si>
  <si>
    <t>VND</t>
    <phoneticPr fontId="2"/>
  </si>
  <si>
    <t>THB</t>
    <phoneticPr fontId="2"/>
  </si>
  <si>
    <t>MMK</t>
    <phoneticPr fontId="2"/>
  </si>
  <si>
    <t>JPY</t>
    <phoneticPr fontId="2"/>
  </si>
  <si>
    <t>支払通貨</t>
    <rPh sb="0" eb="2">
      <t>シハライ</t>
    </rPh>
    <rPh sb="2" eb="4">
      <t>ツウカ</t>
    </rPh>
    <phoneticPr fontId="2"/>
  </si>
  <si>
    <t>円貨換算合計額</t>
    <phoneticPr fontId="2"/>
  </si>
  <si>
    <t>Unit</t>
    <phoneticPr fontId="2"/>
  </si>
  <si>
    <t>対USDレート</t>
    <rPh sb="0" eb="1">
      <t>タイ</t>
    </rPh>
    <phoneticPr fontId="2"/>
  </si>
  <si>
    <t>Exchange Rate to USD</t>
    <phoneticPr fontId="2"/>
  </si>
  <si>
    <t>Currency of Payment</t>
    <phoneticPr fontId="2"/>
  </si>
  <si>
    <t>Currency</t>
    <phoneticPr fontId="2"/>
  </si>
  <si>
    <t>Total Amount</t>
    <phoneticPr fontId="2"/>
  </si>
  <si>
    <t>Total Amount in JPY</t>
    <phoneticPr fontId="2"/>
  </si>
  <si>
    <t>円貨合計 Grand Total in JPY</t>
    <rPh sb="0" eb="2">
      <t>エンカ</t>
    </rPh>
    <rPh sb="2" eb="4">
      <t>ゴウケイ</t>
    </rPh>
    <phoneticPr fontId="2"/>
  </si>
  <si>
    <t>寄附講座 実施経費 月別支出明細書</t>
    <rPh sb="0" eb="2">
      <t>キフ</t>
    </rPh>
    <rPh sb="2" eb="4">
      <t>コウザ</t>
    </rPh>
    <rPh sb="5" eb="7">
      <t>ジッシ</t>
    </rPh>
    <rPh sb="7" eb="9">
      <t>ケイヒ</t>
    </rPh>
    <rPh sb="10" eb="12">
      <t>ツキベツ</t>
    </rPh>
    <rPh sb="12" eb="14">
      <t>シシュツ</t>
    </rPh>
    <rPh sb="14" eb="17">
      <t>メイサイショ</t>
    </rPh>
    <phoneticPr fontId="2"/>
  </si>
  <si>
    <t xml:space="preserve">Exchange Rate to JPY  </t>
    <phoneticPr fontId="2"/>
  </si>
  <si>
    <t>：ご記入下さい</t>
    <rPh sb="2" eb="4">
      <t>キニュウ</t>
    </rPh>
    <rPh sb="4" eb="5">
      <t>クダ</t>
    </rPh>
    <phoneticPr fontId="2"/>
  </si>
  <si>
    <t>：Please put data in.</t>
    <phoneticPr fontId="2"/>
  </si>
  <si>
    <t>5-1</t>
    <phoneticPr fontId="2"/>
  </si>
  <si>
    <r>
      <t>適用換算レート/Applicable Exchange Rate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vertAlign val="superscript"/>
        <sz val="12"/>
        <color theme="1"/>
        <rFont val="ＭＳ Ｐゴシック"/>
        <family val="3"/>
        <charset val="128"/>
        <scheme val="minor"/>
      </rPr>
      <t>*1</t>
    </r>
    <rPh sb="0" eb="2">
      <t>テキヨウ</t>
    </rPh>
    <rPh sb="2" eb="4">
      <t>カンサン</t>
    </rPh>
    <phoneticPr fontId="2"/>
  </si>
  <si>
    <t>*1: 月別の適用換算レートは、AOTSへお問い合わせ下さい。</t>
    <rPh sb="4" eb="6">
      <t>ツキベツ</t>
    </rPh>
    <rPh sb="7" eb="9">
      <t>テキヨウ</t>
    </rPh>
    <rPh sb="9" eb="11">
      <t>カンサン</t>
    </rPh>
    <rPh sb="22" eb="23">
      <t>ト</t>
    </rPh>
    <rPh sb="24" eb="25">
      <t>ア</t>
    </rPh>
    <rPh sb="27" eb="28">
      <t>クダ</t>
    </rPh>
    <phoneticPr fontId="2"/>
  </si>
  <si>
    <t>*1: Please contact AOTS for Applicable Exchange Rate.</t>
    <phoneticPr fontId="2"/>
  </si>
  <si>
    <t>XYZ Travel Co., Ltd.</t>
    <phoneticPr fontId="2"/>
  </si>
  <si>
    <t>Airticket for Mr. Nyuen Van Tuan</t>
    <phoneticPr fontId="2"/>
  </si>
  <si>
    <t>Accomodation Fee and Daily Allowance</t>
    <phoneticPr fontId="2"/>
  </si>
  <si>
    <t>Mr. Nguyen Van Tuan</t>
    <phoneticPr fontId="2"/>
  </si>
  <si>
    <t>VND</t>
    <phoneticPr fontId="2"/>
  </si>
  <si>
    <t>5-2</t>
    <phoneticPr fontId="2"/>
  </si>
  <si>
    <t>1 night and 2 days from 18 May</t>
    <phoneticPr fontId="2"/>
  </si>
  <si>
    <t>DAD-HCM departimg on 18 May</t>
    <phoneticPr fontId="2"/>
  </si>
  <si>
    <t>Technical Guidance Fee</t>
  </si>
  <si>
    <t>5-3</t>
    <phoneticPr fontId="2"/>
  </si>
  <si>
    <t>for the Lecturer on 19 May</t>
  </si>
  <si>
    <t>Teaching Material Fee</t>
  </si>
  <si>
    <t>5-4</t>
    <phoneticPr fontId="2"/>
  </si>
  <si>
    <t>Mr. Nguyen Van Tuan</t>
  </si>
  <si>
    <t>VND</t>
  </si>
  <si>
    <t>Taxi Fee from Airport to Hotel</t>
    <phoneticPr fontId="2"/>
  </si>
  <si>
    <t>Airport Transportation on 18 May</t>
    <phoneticPr fontId="2"/>
  </si>
  <si>
    <t>Taxi Fee from Hotel to University</t>
    <phoneticPr fontId="2"/>
  </si>
  <si>
    <t>Taxi Fee from University to Airport</t>
    <phoneticPr fontId="2"/>
  </si>
  <si>
    <t>VND</t>
    <phoneticPr fontId="2"/>
  </si>
  <si>
    <t>5-5</t>
    <phoneticPr fontId="2"/>
  </si>
  <si>
    <t>Airport Transportation on 19 May</t>
    <phoneticPr fontId="2"/>
  </si>
  <si>
    <t>Airport Service Co., Ltd.</t>
    <phoneticPr fontId="2"/>
  </si>
  <si>
    <t>EFG Taxi</t>
    <phoneticPr fontId="2"/>
  </si>
  <si>
    <t>PQR Equipment Co., Ltd.</t>
    <phoneticPr fontId="2"/>
  </si>
  <si>
    <t>USD</t>
    <phoneticPr fontId="2"/>
  </si>
  <si>
    <t>5-8</t>
    <phoneticPr fontId="2"/>
  </si>
  <si>
    <t>5-6</t>
    <phoneticPr fontId="2"/>
  </si>
  <si>
    <t>5-7</t>
    <phoneticPr fontId="2"/>
  </si>
  <si>
    <t>as for from 11 May to 10 June, 2020</t>
    <phoneticPr fontId="2"/>
  </si>
  <si>
    <t>Rental Fee for Programmable Controller</t>
    <phoneticPr fontId="2"/>
  </si>
  <si>
    <t>講座名</t>
    <rPh sb="0" eb="2">
      <t>コウザ</t>
    </rPh>
    <rPh sb="2" eb="3">
      <t>メイ</t>
    </rPh>
    <phoneticPr fontId="2"/>
  </si>
  <si>
    <t>Course Title</t>
    <phoneticPr fontId="2"/>
  </si>
  <si>
    <t>Course Title</t>
    <phoneticPr fontId="2"/>
  </si>
  <si>
    <t>1 講座実施費</t>
    <phoneticPr fontId="2"/>
  </si>
  <si>
    <t>1-(1) 主任講師謝金/ Remuneration for Program Advisor</t>
    <phoneticPr fontId="2"/>
  </si>
  <si>
    <t>1-(2)  講師技術料/ Technical Guidance Fee for Lecturers</t>
    <rPh sb="7" eb="9">
      <t>コウシ</t>
    </rPh>
    <phoneticPr fontId="2"/>
  </si>
  <si>
    <t>1-(3)-a. 教材原稿料/ Expenses of Creating Teaching Materials</t>
    <rPh sb="9" eb="11">
      <t>キョウザイ</t>
    </rPh>
    <rPh sb="11" eb="14">
      <t>ゲンコウリョウ</t>
    </rPh>
    <phoneticPr fontId="2"/>
  </si>
  <si>
    <t>1-(3)-b. 教材印刷製本費/ Expenses of Printing and Binding Teaching Materials</t>
    <rPh sb="11" eb="13">
      <t>インサツ</t>
    </rPh>
    <rPh sb="13" eb="16">
      <t>セイホンヒ</t>
    </rPh>
    <phoneticPr fontId="2"/>
  </si>
  <si>
    <t>1-(3)-c. 教材消耗品費/ Expenses of Consumable Materials for Lecture</t>
    <rPh sb="11" eb="15">
      <t>ショウモウヒンヒ</t>
    </rPh>
    <phoneticPr fontId="2"/>
  </si>
  <si>
    <t>2 インターンシップ実施費</t>
    <phoneticPr fontId="2"/>
  </si>
  <si>
    <t>3 遠隔指導導入支援費</t>
    <phoneticPr fontId="2"/>
  </si>
  <si>
    <t>1USD =</t>
    <phoneticPr fontId="2"/>
  </si>
  <si>
    <t>寄附講座開設費/ Expenses for the Implementation of the Industry-Academia Collaborative Program</t>
    <rPh sb="0" eb="2">
      <t>キフ</t>
    </rPh>
    <rPh sb="2" eb="4">
      <t>コウザ</t>
    </rPh>
    <rPh sb="4" eb="6">
      <t>カイセツ</t>
    </rPh>
    <rPh sb="6" eb="7">
      <t>ヒ</t>
    </rPh>
    <phoneticPr fontId="2"/>
  </si>
  <si>
    <t>2-(2)-d  インターンシップ機器賃借料/ Rent Expenses on Devices and Equipment Used by Interns</t>
    <phoneticPr fontId="2"/>
  </si>
  <si>
    <t>4 開設校協力謝金</t>
    <rPh sb="2" eb="4">
      <t>カイセツ</t>
    </rPh>
    <rPh sb="4" eb="5">
      <t>コウ</t>
    </rPh>
    <rPh sb="5" eb="7">
      <t>キョウリョク</t>
    </rPh>
    <rPh sb="7" eb="9">
      <t>シャキン</t>
    </rPh>
    <phoneticPr fontId="2"/>
  </si>
  <si>
    <t>5 寄附講座運営管理旅費</t>
    <phoneticPr fontId="2"/>
  </si>
  <si>
    <t xml:space="preserve">1-(7)-a. 資機材購入費及び賃借料/ Expenses for Purchase or Rental of Devices and Equipment </t>
    <rPh sb="12" eb="14">
      <t>コウニュウ</t>
    </rPh>
    <rPh sb="15" eb="16">
      <t>オヨ</t>
    </rPh>
    <rPh sb="17" eb="20">
      <t>チンシャクリョウ</t>
    </rPh>
    <phoneticPr fontId="2"/>
  </si>
  <si>
    <t>1-(7)-b. 資機材調達諸経費/ Miscellaneous Expenses for the Procurement of Devices and Equipment</t>
    <rPh sb="9" eb="12">
      <t>シキザイ</t>
    </rPh>
    <rPh sb="12" eb="14">
      <t>チョウタツ</t>
    </rPh>
    <rPh sb="14" eb="17">
      <t>ショケイヒ</t>
    </rPh>
    <phoneticPr fontId="2"/>
  </si>
  <si>
    <t>1-(8)-a. 遠隔指導用機材調達費/ Expenses of Devices and Equipment necessary for On-line Guidance</t>
    <rPh sb="11" eb="14">
      <t>シドウヨウ</t>
    </rPh>
    <rPh sb="14" eb="16">
      <t>キザイ</t>
    </rPh>
    <rPh sb="16" eb="19">
      <t>チョウタツヒ</t>
    </rPh>
    <phoneticPr fontId="2"/>
  </si>
  <si>
    <t>1-(8)-b. 遠隔指導環境等整備費/ Expenses of Environmental Setting necessary for On-line Guidance</t>
    <rPh sb="9" eb="11">
      <t>エンカク</t>
    </rPh>
    <rPh sb="11" eb="13">
      <t>シドウ</t>
    </rPh>
    <rPh sb="13" eb="15">
      <t>カンキョウ</t>
    </rPh>
    <rPh sb="15" eb="16">
      <t>トウ</t>
    </rPh>
    <rPh sb="16" eb="18">
      <t>セイビ</t>
    </rPh>
    <rPh sb="18" eb="19">
      <t>ヒ</t>
    </rPh>
    <phoneticPr fontId="2"/>
  </si>
  <si>
    <t>1-(9)-a. 講座実施消耗品費/ Expense of Supplies necessary for Lectures</t>
    <rPh sb="13" eb="17">
      <t>ショウモウヒンヒ</t>
    </rPh>
    <phoneticPr fontId="2"/>
  </si>
  <si>
    <t>2-(1)-a. 現地インターンシップ参加者旅費/ Travel Expenses for Participants of Domestic Internship</t>
    <rPh sb="9" eb="11">
      <t>ゲンチ</t>
    </rPh>
    <rPh sb="19" eb="22">
      <t>サンカシャ</t>
    </rPh>
    <rPh sb="22" eb="24">
      <t>リョヒ</t>
    </rPh>
    <phoneticPr fontId="2"/>
  </si>
  <si>
    <t>2-(1)-b. 国外インターンシップ参加者旅費/ Travel Expenses for Participants of Overseas Internship</t>
    <rPh sb="9" eb="11">
      <t>コクガイ</t>
    </rPh>
    <rPh sb="19" eb="22">
      <t>サンカシャ</t>
    </rPh>
    <rPh sb="22" eb="24">
      <t>リョヒ</t>
    </rPh>
    <phoneticPr fontId="2"/>
  </si>
  <si>
    <t>2-(2)-b. インターンシップ施設等使用料/ Rent Expenses on Facilities for Internship</t>
    <rPh sb="17" eb="19">
      <t>シセツ</t>
    </rPh>
    <rPh sb="19" eb="20">
      <t>ナド</t>
    </rPh>
    <rPh sb="20" eb="23">
      <t>シヨウリョウ</t>
    </rPh>
    <phoneticPr fontId="2"/>
  </si>
  <si>
    <t>2-(2)-c. インターンシップ資料印刷製本費/ Expenses of Printing and Binding Teaching Materials for Internship</t>
    <phoneticPr fontId="2"/>
  </si>
  <si>
    <t>2-(2)-e. インターンシップ消耗品費/ Expenses for Supplies for Internship</t>
    <phoneticPr fontId="2"/>
  </si>
  <si>
    <t>2-(3)-f. インターンシップその他諸経費/ Other Expenses for Internship Implementation</t>
    <phoneticPr fontId="2"/>
  </si>
  <si>
    <t>1-(5) 通訳謝金/ Interpretation Fee for Classes</t>
    <rPh sb="6" eb="8">
      <t>ツウヤク</t>
    </rPh>
    <rPh sb="8" eb="10">
      <t>シャキン</t>
    </rPh>
    <phoneticPr fontId="2"/>
  </si>
  <si>
    <t xml:space="preserve">1-(3)-e. 教材制作等委託外注費/ Outsourcing Expenses of Teaching Material Production  </t>
    <rPh sb="11" eb="14">
      <t>セイサクトウ</t>
    </rPh>
    <rPh sb="14" eb="16">
      <t>イタク</t>
    </rPh>
    <rPh sb="16" eb="19">
      <t>ガイチュウヒ</t>
    </rPh>
    <phoneticPr fontId="2"/>
  </si>
  <si>
    <t>1-(9)-c. 講座実施その他諸経費/ Other Expenses for Course Implementation</t>
    <rPh sb="9" eb="13">
      <t>コウザジッシ</t>
    </rPh>
    <rPh sb="15" eb="16">
      <t>タ</t>
    </rPh>
    <rPh sb="16" eb="19">
      <t>ショケイヒ</t>
    </rPh>
    <phoneticPr fontId="2"/>
  </si>
  <si>
    <t>3-(1) 遠隔指導導入支援謝金/ Rewards to Expert for Support on Introduction and Implementation of On-Line Guidance</t>
    <rPh sb="6" eb="10">
      <t>エンカクシドウ</t>
    </rPh>
    <rPh sb="10" eb="16">
      <t>ドウニュウシエンシャキン</t>
    </rPh>
    <phoneticPr fontId="2"/>
  </si>
  <si>
    <t>3-(2) 遠隔指導導入支援委託外注費/ Outsourcing Expenses of Support on Introduction and Implementation of On-line Guidance</t>
    <rPh sb="6" eb="8">
      <t>エンカク</t>
    </rPh>
    <rPh sb="8" eb="10">
      <t>シドウ</t>
    </rPh>
    <rPh sb="10" eb="14">
      <t>ドウニュウシエン</t>
    </rPh>
    <rPh sb="14" eb="16">
      <t>イタク</t>
    </rPh>
    <rPh sb="16" eb="19">
      <t>ガイチュウヒ</t>
    </rPh>
    <phoneticPr fontId="2"/>
  </si>
  <si>
    <t>1-(3)-d. 教材費その他諸経費/  Other Expenses of Teaching Materials</t>
    <rPh sb="14" eb="15">
      <t>タ</t>
    </rPh>
    <rPh sb="15" eb="18">
      <t>ショケイヒ</t>
    </rPh>
    <phoneticPr fontId="2"/>
  </si>
  <si>
    <t>1-(4) 講師通訳等旅費/ Travel Expenses for Lecturers and Interpreters</t>
    <rPh sb="6" eb="8">
      <t>コウシ</t>
    </rPh>
    <rPh sb="8" eb="11">
      <t>ツウヤクトウ</t>
    </rPh>
    <phoneticPr fontId="2"/>
  </si>
  <si>
    <t>1-(9)-b. 講座実施学外移動旅費/ Transportation Expense for Educational Activities Outside of Campus</t>
    <rPh sb="9" eb="11">
      <t>コウザ</t>
    </rPh>
    <rPh sb="11" eb="13">
      <t>ジッシ</t>
    </rPh>
    <rPh sb="13" eb="15">
      <t>ガクガイ</t>
    </rPh>
    <rPh sb="15" eb="17">
      <t>イドウ</t>
    </rPh>
    <rPh sb="17" eb="19">
      <t>リョヒ</t>
    </rPh>
    <phoneticPr fontId="2"/>
  </si>
  <si>
    <t>2-(2)-a. インターンシップ通訳謝金/ Interpretation Fee for Internship</t>
    <rPh sb="17" eb="19">
      <t>ツウヤク</t>
    </rPh>
    <rPh sb="19" eb="21">
      <t>シャキン</t>
    </rPh>
    <phoneticPr fontId="2"/>
  </si>
  <si>
    <t>4 開設校協力謝金/ Honorarium for Cooperation to the School Establishing the Course</t>
    <phoneticPr fontId="2"/>
  </si>
  <si>
    <t>1-(10) 国内講座受講者旅費/  Travel Expenses for International Students in Japan</t>
    <rPh sb="7" eb="11">
      <t>コクナイコウザ</t>
    </rPh>
    <rPh sb="11" eb="14">
      <t>ジュコウシャ</t>
    </rPh>
    <rPh sb="14" eb="16">
      <t>リョヒ</t>
    </rPh>
    <phoneticPr fontId="2"/>
  </si>
  <si>
    <t>1-(6) 施設等借上費/ Rent Expenses on Educational Facilities and Equipment</t>
    <phoneticPr fontId="2"/>
  </si>
  <si>
    <t>5 寄附講座運営管理旅費/ Administrative Travel Expenses for Preparation and Implementation of Program</t>
    <rPh sb="2" eb="6">
      <t>キフコウザ</t>
    </rPh>
    <rPh sb="6" eb="8">
      <t>ウンエイ</t>
    </rPh>
    <rPh sb="8" eb="12">
      <t>カンリリョヒ</t>
    </rPh>
    <phoneticPr fontId="2"/>
  </si>
  <si>
    <t>6 委託・外注費</t>
    <rPh sb="2" eb="4">
      <t>イタク</t>
    </rPh>
    <phoneticPr fontId="2"/>
  </si>
  <si>
    <t>6 委託・外注費/ Outsourcing Expenses</t>
    <rPh sb="2" eb="4">
      <t>イタク</t>
    </rPh>
    <rPh sb="5" eb="8">
      <t>ガイチュウヒ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</si>
</sst>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;@"/>
    <numFmt numFmtId="177" formatCode="m&quot;月&quot;d&quot;日&quot;;@"/>
    <numFmt numFmtId="178" formatCode="0.00000000"/>
    <numFmt numFmtId="179" formatCode="#,##0.000;[Red]\-#,##0.000"/>
    <numFmt numFmtId="180" formatCode="0.00000"/>
    <numFmt numFmtId="181" formatCode="#,##0.00000;[Red]\-#,##0.00000"/>
    <numFmt numFmtId="182" formatCode="#,##0.0000;[Red]\-#,##0.0000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u/>
      <sz val="9"/>
      <color indexed="8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perscript"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 style="mediumDashed">
        <color rgb="FFFF0000"/>
      </right>
      <top/>
      <bottom/>
      <diagonal/>
    </border>
    <border>
      <left style="mediumDashed">
        <color rgb="FFFF0000"/>
      </left>
      <right style="mediumDashed">
        <color rgb="FFFF0000"/>
      </right>
      <top/>
      <bottom style="mediumDashed">
        <color rgb="FFFF0000"/>
      </bottom>
      <diagonal/>
    </border>
    <border>
      <left style="double">
        <color auto="1"/>
      </left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3" fillId="0" borderId="1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40" fontId="0" fillId="0" borderId="11" xfId="1" applyNumberFormat="1" applyFont="1" applyBorder="1" applyAlignment="1">
      <alignment horizontal="right" vertical="center"/>
    </xf>
    <xf numFmtId="40" fontId="0" fillId="0" borderId="1" xfId="1" applyNumberFormat="1" applyFont="1" applyBorder="1" applyAlignment="1">
      <alignment horizontal="right" vertical="center"/>
    </xf>
    <xf numFmtId="40" fontId="0" fillId="0" borderId="12" xfId="1" applyNumberFormat="1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0" fillId="0" borderId="4" xfId="0" applyBorder="1">
      <alignment vertical="center"/>
    </xf>
    <xf numFmtId="177" fontId="9" fillId="0" borderId="5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0" fillId="0" borderId="17" xfId="0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0" fontId="0" fillId="0" borderId="13" xfId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0" fillId="0" borderId="21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38" fontId="0" fillId="0" borderId="1" xfId="1" applyFont="1" applyBorder="1" applyAlignment="1">
      <alignment vertical="center"/>
    </xf>
    <xf numFmtId="0" fontId="0" fillId="0" borderId="8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top" wrapText="1"/>
    </xf>
    <xf numFmtId="40" fontId="0" fillId="0" borderId="14" xfId="1" applyNumberFormat="1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38" fontId="0" fillId="0" borderId="11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38" fontId="0" fillId="0" borderId="12" xfId="1" applyFont="1" applyBorder="1" applyAlignment="1">
      <alignment vertical="center"/>
    </xf>
    <xf numFmtId="38" fontId="0" fillId="0" borderId="22" xfId="0" applyNumberFormat="1" applyBorder="1">
      <alignment vertical="center"/>
    </xf>
    <xf numFmtId="176" fontId="7" fillId="2" borderId="18" xfId="0" applyNumberFormat="1" applyFont="1" applyFill="1" applyBorder="1" applyAlignment="1">
      <alignment horizontal="right" vertical="center"/>
    </xf>
    <xf numFmtId="40" fontId="6" fillId="2" borderId="0" xfId="1" applyNumberFormat="1" applyFont="1" applyFill="1" applyBorder="1">
      <alignment vertical="center"/>
    </xf>
    <xf numFmtId="40" fontId="6" fillId="2" borderId="8" xfId="1" applyNumberFormat="1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top" wrapText="1"/>
    </xf>
    <xf numFmtId="0" fontId="0" fillId="2" borderId="11" xfId="0" applyFill="1" applyBorder="1">
      <alignment vertical="center"/>
    </xf>
    <xf numFmtId="40" fontId="0" fillId="2" borderId="11" xfId="1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>
      <alignment vertical="center"/>
    </xf>
    <xf numFmtId="40" fontId="0" fillId="2" borderId="1" xfId="1" applyNumberFormat="1" applyFont="1" applyFill="1" applyBorder="1" applyAlignment="1">
      <alignment horizontal="right" vertical="center"/>
    </xf>
    <xf numFmtId="0" fontId="0" fillId="2" borderId="12" xfId="0" applyFill="1" applyBorder="1" applyAlignment="1">
      <alignment horizontal="left" vertical="top" wrapText="1"/>
    </xf>
    <xf numFmtId="0" fontId="0" fillId="2" borderId="12" xfId="0" applyFill="1" applyBorder="1">
      <alignment vertical="center"/>
    </xf>
    <xf numFmtId="40" fontId="0" fillId="2" borderId="12" xfId="1" applyNumberFormat="1" applyFont="1" applyFill="1" applyBorder="1" applyAlignment="1">
      <alignment horizontal="right" vertical="center"/>
    </xf>
    <xf numFmtId="181" fontId="6" fillId="0" borderId="6" xfId="1" applyNumberFormat="1" applyFont="1" applyFill="1" applyBorder="1" applyAlignment="1">
      <alignment horizontal="right" vertical="center"/>
    </xf>
    <xf numFmtId="179" fontId="5" fillId="0" borderId="6" xfId="0" applyNumberFormat="1" applyFont="1" applyBorder="1">
      <alignment vertical="center"/>
    </xf>
    <xf numFmtId="178" fontId="5" fillId="3" borderId="26" xfId="0" applyNumberFormat="1" applyFont="1" applyFill="1" applyBorder="1">
      <alignment vertical="center"/>
    </xf>
    <xf numFmtId="0" fontId="5" fillId="3" borderId="27" xfId="0" applyFont="1" applyFill="1" applyBorder="1">
      <alignment vertical="center"/>
    </xf>
    <xf numFmtId="180" fontId="5" fillId="3" borderId="28" xfId="0" applyNumberFormat="1" applyFont="1" applyFill="1" applyBorder="1">
      <alignment vertical="center"/>
    </xf>
    <xf numFmtId="0" fontId="7" fillId="2" borderId="0" xfId="0" applyFont="1" applyFill="1">
      <alignment vertical="center"/>
    </xf>
    <xf numFmtId="0" fontId="0" fillId="2" borderId="0" xfId="0" applyFill="1">
      <alignment vertical="center"/>
    </xf>
    <xf numFmtId="0" fontId="13" fillId="0" borderId="0" xfId="0" applyFont="1" applyAlignment="1"/>
    <xf numFmtId="0" fontId="13" fillId="0" borderId="0" xfId="0" applyFont="1" applyAlignment="1">
      <alignment vertical="top"/>
    </xf>
    <xf numFmtId="0" fontId="14" fillId="2" borderId="11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15" fillId="2" borderId="12" xfId="0" applyFont="1" applyFill="1" applyBorder="1" applyAlignment="1">
      <alignment horizontal="left" vertical="top" wrapText="1"/>
    </xf>
    <xf numFmtId="49" fontId="0" fillId="2" borderId="11" xfId="0" applyNumberFormat="1" applyFill="1" applyBorder="1">
      <alignment vertical="center"/>
    </xf>
    <xf numFmtId="49" fontId="0" fillId="2" borderId="1" xfId="0" applyNumberFormat="1" applyFill="1" applyBorder="1">
      <alignment vertical="center"/>
    </xf>
    <xf numFmtId="49" fontId="0" fillId="2" borderId="12" xfId="0" applyNumberFormat="1" applyFill="1" applyBorder="1">
      <alignment vertical="center"/>
    </xf>
    <xf numFmtId="0" fontId="7" fillId="0" borderId="29" xfId="0" applyFont="1" applyBorder="1">
      <alignment vertical="center"/>
    </xf>
    <xf numFmtId="0" fontId="16" fillId="0" borderId="0" xfId="0" applyFont="1">
      <alignment vertical="center"/>
    </xf>
    <xf numFmtId="182" fontId="6" fillId="2" borderId="0" xfId="1" applyNumberFormat="1" applyFont="1" applyFill="1" applyBorder="1">
      <alignment vertical="center"/>
    </xf>
    <xf numFmtId="180" fontId="5" fillId="3" borderId="26" xfId="0" applyNumberFormat="1" applyFont="1" applyFill="1" applyBorder="1">
      <alignment vertical="center"/>
    </xf>
    <xf numFmtId="0" fontId="20" fillId="0" borderId="0" xfId="0" applyFont="1">
      <alignment vertical="center"/>
    </xf>
    <xf numFmtId="0" fontId="0" fillId="4" borderId="0" xfId="0" applyFill="1">
      <alignment vertical="center"/>
    </xf>
    <xf numFmtId="0" fontId="21" fillId="0" borderId="0" xfId="0" applyFont="1">
      <alignment vertical="center"/>
    </xf>
    <xf numFmtId="0" fontId="19" fillId="4" borderId="0" xfId="0" applyFont="1" applyFill="1">
      <alignment vertical="center"/>
    </xf>
    <xf numFmtId="0" fontId="17" fillId="0" borderId="0" xfId="0" applyFont="1">
      <alignment vertical="center"/>
    </xf>
    <xf numFmtId="0" fontId="17" fillId="4" borderId="0" xfId="0" applyFont="1" applyFill="1">
      <alignment vertical="center"/>
    </xf>
    <xf numFmtId="0" fontId="19" fillId="0" borderId="0" xfId="0" applyFont="1" applyAlignment="1"/>
    <xf numFmtId="0" fontId="19" fillId="0" borderId="0" xfId="0" applyFont="1">
      <alignment vertical="center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76" fontId="7" fillId="0" borderId="2" xfId="0" applyNumberFormat="1" applyFont="1" applyBorder="1" applyAlignment="1">
      <alignment horizontal="left" vertical="center"/>
    </xf>
    <xf numFmtId="176" fontId="7" fillId="0" borderId="3" xfId="0" applyNumberFormat="1" applyFont="1" applyBorder="1" applyAlignment="1">
      <alignment horizontal="left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3"/>
  <sheetViews>
    <sheetView view="pageBreakPreview" topLeftCell="A6" zoomScale="115" zoomScaleNormal="100" zoomScaleSheetLayoutView="115" workbookViewId="0">
      <selection activeCell="M56" sqref="M56"/>
    </sheetView>
  </sheetViews>
  <sheetFormatPr defaultRowHeight="13.2" x14ac:dyDescent="0.2"/>
  <cols>
    <col min="1" max="2" width="14.33203125" customWidth="1"/>
    <col min="3" max="3" width="36.77734375" customWidth="1"/>
    <col min="4" max="4" width="24.77734375" customWidth="1"/>
    <col min="5" max="5" width="10.77734375" customWidth="1"/>
    <col min="6" max="6" width="16.77734375" customWidth="1"/>
    <col min="7" max="7" width="10.77734375" customWidth="1"/>
    <col min="8" max="8" width="24.77734375" customWidth="1"/>
    <col min="9" max="9" width="18.77734375" customWidth="1"/>
    <col min="10" max="10" width="3.77734375" customWidth="1"/>
    <col min="13" max="13" width="20.6640625" customWidth="1"/>
  </cols>
  <sheetData>
    <row r="1" spans="1:17" ht="16.2" x14ac:dyDescent="0.2">
      <c r="A1" s="14" t="s">
        <v>36</v>
      </c>
      <c r="D1" s="14" t="s">
        <v>75</v>
      </c>
      <c r="E1" s="108"/>
      <c r="F1" s="108"/>
      <c r="G1" s="108"/>
      <c r="H1" s="108"/>
    </row>
    <row r="2" spans="1:17" ht="16.2" x14ac:dyDescent="0.2">
      <c r="A2" s="15" t="s">
        <v>10</v>
      </c>
      <c r="D2" s="14" t="s">
        <v>77</v>
      </c>
      <c r="E2" s="108"/>
      <c r="F2" s="108"/>
      <c r="G2" s="108"/>
      <c r="H2" s="108"/>
    </row>
    <row r="3" spans="1:17" ht="13.8" thickBot="1" x14ac:dyDescent="0.25"/>
    <row r="4" spans="1:17" ht="17.399999999999999" thickTop="1" x14ac:dyDescent="0.2">
      <c r="A4" s="54">
        <v>43952</v>
      </c>
      <c r="B4" s="18" t="s">
        <v>11</v>
      </c>
      <c r="D4" s="109" t="s">
        <v>41</v>
      </c>
      <c r="E4" s="110"/>
      <c r="F4" s="110"/>
      <c r="G4" s="110"/>
      <c r="H4" s="110"/>
      <c r="I4" s="20"/>
    </row>
    <row r="5" spans="1:17" ht="16.8" thickBot="1" x14ac:dyDescent="0.25">
      <c r="A5" s="87" t="str">
        <f>IF(A4&gt;0,"  for "&amp;TEXT(A4, "mmmm yyyy")," ")</f>
        <v xml:space="preserve">  for May 2020</v>
      </c>
      <c r="B5" s="19"/>
      <c r="C5" s="14"/>
      <c r="D5" s="21">
        <f>IF(A4&gt;0,EOMONTH(A4,-1)," ")</f>
        <v>43951</v>
      </c>
      <c r="E5" s="22" t="s">
        <v>14</v>
      </c>
      <c r="F5" s="22" t="str">
        <f>"As of "&amp;TEXT(D5,"dd mmm")</f>
        <v>As of 30 Apr</v>
      </c>
      <c r="I5" s="1"/>
    </row>
    <row r="6" spans="1:17" ht="16.8" thickTop="1" x14ac:dyDescent="0.2">
      <c r="A6" s="14"/>
      <c r="B6" s="14"/>
      <c r="C6" s="14"/>
      <c r="D6" s="39" t="s">
        <v>26</v>
      </c>
      <c r="E6" s="111" t="s">
        <v>29</v>
      </c>
      <c r="F6" s="111"/>
      <c r="G6" s="28" t="s">
        <v>20</v>
      </c>
      <c r="H6" s="28"/>
      <c r="I6" s="29" t="s">
        <v>18</v>
      </c>
    </row>
    <row r="7" spans="1:17" ht="16.2" x14ac:dyDescent="0.2">
      <c r="A7" s="14"/>
      <c r="B7" s="14"/>
      <c r="C7" s="14"/>
      <c r="D7" s="39" t="s">
        <v>31</v>
      </c>
      <c r="E7" s="111" t="s">
        <v>30</v>
      </c>
      <c r="F7" s="111"/>
      <c r="G7" s="28" t="s">
        <v>28</v>
      </c>
      <c r="H7" s="112" t="s">
        <v>37</v>
      </c>
      <c r="I7" s="113"/>
    </row>
    <row r="8" spans="1:17" ht="16.2" x14ac:dyDescent="0.15">
      <c r="A8" s="77"/>
      <c r="B8" s="79" t="s">
        <v>38</v>
      </c>
      <c r="C8" s="14"/>
      <c r="D8" s="40" t="s">
        <v>25</v>
      </c>
      <c r="E8" s="41"/>
      <c r="F8" s="16"/>
      <c r="G8" s="35"/>
      <c r="H8" s="36" t="str">
        <f>IF(D8&lt;&gt;"","円貨換算レート 1"&amp;D8&amp;" =","")</f>
        <v>円貨換算レート 1JPY =</v>
      </c>
      <c r="I8" s="72">
        <v>1</v>
      </c>
    </row>
    <row r="9" spans="1:17" ht="15" thickBot="1" x14ac:dyDescent="0.25">
      <c r="A9" s="78"/>
      <c r="B9" s="80" t="s">
        <v>39</v>
      </c>
      <c r="D9" s="40" t="s">
        <v>21</v>
      </c>
      <c r="E9" s="42" t="s">
        <v>12</v>
      </c>
      <c r="F9" s="55">
        <v>107.17</v>
      </c>
      <c r="G9" s="16" t="s">
        <v>13</v>
      </c>
      <c r="H9" s="26" t="str">
        <f t="shared" ref="H9" si="0">IF(G9&lt;&gt;"","円貨換算レート 1"&amp;D9&amp;" =","")</f>
        <v>円貨換算レート 1USD =</v>
      </c>
      <c r="I9" s="73">
        <f>F9</f>
        <v>107.17</v>
      </c>
    </row>
    <row r="10" spans="1:17" ht="14.4" x14ac:dyDescent="0.2">
      <c r="D10" s="57" t="s">
        <v>22</v>
      </c>
      <c r="E10" s="43" t="str">
        <f>IF(G10&lt;&gt;"","1USD =","")</f>
        <v>1USD =</v>
      </c>
      <c r="F10" s="55">
        <v>23428</v>
      </c>
      <c r="G10" s="16" t="str">
        <f>IF(D10&lt;&gt;"",D10,"")</f>
        <v>VND</v>
      </c>
      <c r="H10" s="26" t="str">
        <f>IF(G10&lt;&gt;"","円貨換算レート 1"&amp;D10&amp;" =","")</f>
        <v>円貨換算レート 1VND =</v>
      </c>
      <c r="I10" s="74">
        <f>IF(F10&lt;&gt;"",ROUND($F$9/F10,8),"")</f>
        <v>4.5744399999999999E-3</v>
      </c>
    </row>
    <row r="11" spans="1:17" ht="14.4" x14ac:dyDescent="0.2">
      <c r="A11" s="88" t="s">
        <v>42</v>
      </c>
      <c r="D11" s="57" t="s">
        <v>23</v>
      </c>
      <c r="E11" s="43" t="str">
        <f>IF(G11&lt;&gt;"","1USD =","")</f>
        <v>1USD =</v>
      </c>
      <c r="F11" s="55">
        <v>32.450000000000003</v>
      </c>
      <c r="G11" s="16" t="str">
        <f t="shared" ref="G11:G13" si="1">IF(D11&lt;&gt;"",D11,"")</f>
        <v>THB</v>
      </c>
      <c r="H11" s="26" t="str">
        <f t="shared" ref="H11:H13" si="2">IF(G11&lt;&gt;"","円貨換算レート 1"&amp;G11&amp;" =","")</f>
        <v>円貨換算レート 1THB =</v>
      </c>
      <c r="I11" s="75">
        <f>IF(F11&lt;&gt;"",ROUND($F$9/F11,5),"")</f>
        <v>3.3026200000000001</v>
      </c>
    </row>
    <row r="12" spans="1:17" ht="14.4" x14ac:dyDescent="0.2">
      <c r="A12" s="88" t="s">
        <v>43</v>
      </c>
      <c r="D12" s="57" t="s">
        <v>24</v>
      </c>
      <c r="E12" s="43" t="str">
        <f t="shared" ref="E12:E13" si="3">IF(G12&lt;&gt;"","1USD =","")</f>
        <v>1USD =</v>
      </c>
      <c r="F12" s="55">
        <v>1407</v>
      </c>
      <c r="G12" s="16" t="str">
        <f t="shared" si="1"/>
        <v>MMK</v>
      </c>
      <c r="H12" s="26" t="str">
        <f t="shared" si="2"/>
        <v>円貨換算レート 1MMK =</v>
      </c>
      <c r="I12" s="75">
        <f>IF(F12&lt;&gt;"",ROUND($F$9/F12,7),"")</f>
        <v>7.6169200000000006E-2</v>
      </c>
    </row>
    <row r="13" spans="1:17" ht="15" thickBot="1" x14ac:dyDescent="0.25">
      <c r="D13" s="58" t="s">
        <v>17</v>
      </c>
      <c r="E13" s="44" t="str">
        <f t="shared" si="3"/>
        <v>1USD =</v>
      </c>
      <c r="F13" s="56">
        <v>50.44</v>
      </c>
      <c r="G13" s="17" t="str">
        <f t="shared" si="1"/>
        <v>PHP</v>
      </c>
      <c r="H13" s="27" t="str">
        <f t="shared" si="2"/>
        <v>円貨換算レート 1PHP =</v>
      </c>
      <c r="I13" s="76">
        <f>IF(F13&lt;&gt;"",ROUND($F$9/F13,5),"")</f>
        <v>2.1246999999999998</v>
      </c>
    </row>
    <row r="15" spans="1:17" ht="36.6" thickBot="1" x14ac:dyDescent="0.25">
      <c r="A15" s="4" t="s">
        <v>8</v>
      </c>
      <c r="B15" s="5" t="s">
        <v>0</v>
      </c>
      <c r="C15" s="5" t="s">
        <v>1</v>
      </c>
      <c r="D15" s="5" t="s">
        <v>2</v>
      </c>
      <c r="E15" s="5" t="s">
        <v>3</v>
      </c>
      <c r="F15" s="5" t="s">
        <v>4</v>
      </c>
      <c r="G15" s="5" t="s">
        <v>5</v>
      </c>
      <c r="H15" s="5" t="s">
        <v>6</v>
      </c>
      <c r="I15" s="5" t="s">
        <v>7</v>
      </c>
      <c r="M15" s="97" t="s">
        <v>87</v>
      </c>
    </row>
    <row r="16" spans="1:17" ht="18" customHeight="1" thickTop="1" x14ac:dyDescent="0.2">
      <c r="A16" s="59">
        <v>43962</v>
      </c>
      <c r="B16" s="11">
        <f>IF(A16&lt;&gt;"",IF(MONTH(A16)=MONTH($A$4),MONTH(A16),"fault"),"")</f>
        <v>5</v>
      </c>
      <c r="C16" s="63" t="s">
        <v>45</v>
      </c>
      <c r="D16" s="63" t="s">
        <v>44</v>
      </c>
      <c r="E16" s="64" t="s">
        <v>9</v>
      </c>
      <c r="F16" s="65">
        <v>5500000</v>
      </c>
      <c r="G16" s="84" t="s">
        <v>40</v>
      </c>
      <c r="H16" s="63" t="s">
        <v>51</v>
      </c>
      <c r="I16" s="81" t="s">
        <v>108</v>
      </c>
      <c r="K16">
        <f>IF(COUNTIF($E$16:E16,E16)=1,ROW(E16),"")</f>
        <v>16</v>
      </c>
      <c r="M16" s="98" t="s">
        <v>78</v>
      </c>
      <c r="N16" s="98" t="s">
        <v>79</v>
      </c>
      <c r="O16" s="95"/>
      <c r="P16" s="95"/>
      <c r="Q16" s="95"/>
    </row>
    <row r="17" spans="1:18" ht="18" customHeight="1" x14ac:dyDescent="0.2">
      <c r="A17" s="60">
        <v>43966</v>
      </c>
      <c r="B17" s="12">
        <f t="shared" ref="B17:B75" si="4">IF(A17&lt;&gt;"",IF(MONTH(A17)=MONTH($A$4),MONTH(A17),"fault"),"")</f>
        <v>5</v>
      </c>
      <c r="C17" s="66" t="s">
        <v>46</v>
      </c>
      <c r="D17" s="66" t="s">
        <v>47</v>
      </c>
      <c r="E17" s="67" t="s">
        <v>48</v>
      </c>
      <c r="F17" s="68">
        <f>1098110*2+3316292.2*1</f>
        <v>5512512.2000000002</v>
      </c>
      <c r="G17" s="85" t="s">
        <v>49</v>
      </c>
      <c r="H17" s="66" t="s">
        <v>50</v>
      </c>
      <c r="I17" s="82" t="s">
        <v>108</v>
      </c>
      <c r="K17" t="str">
        <f>IF(COUNTIF($E$16:E17,E17)=1,ROW(E17),"")</f>
        <v/>
      </c>
      <c r="M17" s="98"/>
      <c r="N17" s="98" t="s">
        <v>80</v>
      </c>
      <c r="O17" s="95"/>
      <c r="P17" s="95"/>
      <c r="Q17" s="95"/>
    </row>
    <row r="18" spans="1:18" ht="18" customHeight="1" x14ac:dyDescent="0.2">
      <c r="A18" s="60">
        <v>43969</v>
      </c>
      <c r="B18" s="12">
        <f t="shared" si="4"/>
        <v>5</v>
      </c>
      <c r="C18" s="66" t="s">
        <v>59</v>
      </c>
      <c r="D18" s="66" t="s">
        <v>66</v>
      </c>
      <c r="E18" s="67" t="s">
        <v>9</v>
      </c>
      <c r="F18" s="68">
        <v>200000</v>
      </c>
      <c r="G18" s="85" t="s">
        <v>53</v>
      </c>
      <c r="H18" s="66" t="s">
        <v>60</v>
      </c>
      <c r="I18" s="82" t="s">
        <v>108</v>
      </c>
      <c r="K18" t="str">
        <f>IF(COUNTIF($E$16:E18,E18)=1,ROW(E18),"")</f>
        <v/>
      </c>
      <c r="M18" s="98"/>
      <c r="N18" s="98" t="s">
        <v>81</v>
      </c>
      <c r="O18" s="95"/>
      <c r="P18" s="95"/>
      <c r="Q18" s="95"/>
    </row>
    <row r="19" spans="1:18" ht="18" customHeight="1" x14ac:dyDescent="0.2">
      <c r="A19" s="60">
        <v>43970</v>
      </c>
      <c r="B19" s="12">
        <f t="shared" si="4"/>
        <v>5</v>
      </c>
      <c r="C19" s="66" t="s">
        <v>61</v>
      </c>
      <c r="D19" s="66" t="s">
        <v>67</v>
      </c>
      <c r="E19" s="67" t="s">
        <v>9</v>
      </c>
      <c r="F19" s="68">
        <v>70000</v>
      </c>
      <c r="G19" s="85" t="s">
        <v>56</v>
      </c>
      <c r="H19" s="66" t="s">
        <v>54</v>
      </c>
      <c r="I19" s="82" t="s">
        <v>108</v>
      </c>
      <c r="K19" t="str">
        <f>IF(COUNTIF($E$16:E19,E19)=1,ROW(E19),"")</f>
        <v/>
      </c>
      <c r="M19" s="98"/>
      <c r="N19" s="98" t="s">
        <v>82</v>
      </c>
      <c r="O19" s="95"/>
      <c r="P19" s="95"/>
      <c r="Q19" s="95"/>
    </row>
    <row r="20" spans="1:18" ht="18" customHeight="1" x14ac:dyDescent="0.2">
      <c r="A20" s="60">
        <v>43970</v>
      </c>
      <c r="B20" s="12">
        <f t="shared" si="4"/>
        <v>5</v>
      </c>
      <c r="C20" s="66" t="s">
        <v>62</v>
      </c>
      <c r="D20" s="66" t="s">
        <v>66</v>
      </c>
      <c r="E20" s="67" t="s">
        <v>63</v>
      </c>
      <c r="F20" s="68">
        <v>220000</v>
      </c>
      <c r="G20" s="85" t="s">
        <v>64</v>
      </c>
      <c r="H20" s="66" t="s">
        <v>65</v>
      </c>
      <c r="I20" s="82" t="s">
        <v>108</v>
      </c>
      <c r="K20" t="str">
        <f>IF(COUNTIF($E$16:E20,E20)=1,ROW(E20),"")</f>
        <v/>
      </c>
      <c r="M20" s="98"/>
      <c r="N20" s="98" t="s">
        <v>83</v>
      </c>
      <c r="O20" s="95"/>
      <c r="P20" s="95"/>
      <c r="Q20" s="95"/>
    </row>
    <row r="21" spans="1:18" ht="18" customHeight="1" x14ac:dyDescent="0.2">
      <c r="A21" s="60">
        <v>43980</v>
      </c>
      <c r="B21" s="12">
        <v>5</v>
      </c>
      <c r="C21" s="66" t="s">
        <v>52</v>
      </c>
      <c r="D21" s="66" t="s">
        <v>57</v>
      </c>
      <c r="E21" s="67" t="s">
        <v>58</v>
      </c>
      <c r="F21" s="68">
        <v>3843385</v>
      </c>
      <c r="G21" s="85" t="s">
        <v>71</v>
      </c>
      <c r="H21" s="66" t="s">
        <v>54</v>
      </c>
      <c r="I21" s="82" t="s">
        <v>80</v>
      </c>
      <c r="K21" t="str">
        <f>IF(COUNTIF($E$16:E21,E21)=1,ROW(E21),"")</f>
        <v/>
      </c>
      <c r="M21" s="98"/>
      <c r="N21" s="98" t="s">
        <v>107</v>
      </c>
      <c r="O21" s="95"/>
      <c r="P21" s="95"/>
      <c r="Q21" s="95"/>
    </row>
    <row r="22" spans="1:18" ht="18" customHeight="1" x14ac:dyDescent="0.2">
      <c r="A22" s="60">
        <v>43980</v>
      </c>
      <c r="B22" s="12">
        <v>5</v>
      </c>
      <c r="C22" s="66" t="s">
        <v>55</v>
      </c>
      <c r="D22" s="66" t="s">
        <v>57</v>
      </c>
      <c r="E22" s="67" t="s">
        <v>58</v>
      </c>
      <c r="F22" s="68">
        <v>4612062</v>
      </c>
      <c r="G22" s="85" t="s">
        <v>72</v>
      </c>
      <c r="H22" s="66" t="s">
        <v>54</v>
      </c>
      <c r="I22" s="82" t="s">
        <v>81</v>
      </c>
      <c r="K22" t="str">
        <f>IF(COUNTIF($E$16:E22,E22)=1,ROW(E22),"")</f>
        <v/>
      </c>
      <c r="M22" s="98"/>
      <c r="N22" s="98" t="s">
        <v>103</v>
      </c>
      <c r="O22" s="95"/>
      <c r="P22" s="95"/>
      <c r="Q22" s="95"/>
    </row>
    <row r="23" spans="1:18" ht="18" customHeight="1" x14ac:dyDescent="0.2">
      <c r="A23" s="60">
        <v>43980</v>
      </c>
      <c r="B23" s="12">
        <f t="shared" si="4"/>
        <v>5</v>
      </c>
      <c r="C23" s="66" t="s">
        <v>74</v>
      </c>
      <c r="D23" s="66" t="s">
        <v>68</v>
      </c>
      <c r="E23" s="67" t="s">
        <v>69</v>
      </c>
      <c r="F23" s="68">
        <v>550</v>
      </c>
      <c r="G23" s="85" t="s">
        <v>70</v>
      </c>
      <c r="H23" s="66" t="s">
        <v>73</v>
      </c>
      <c r="I23" s="82" t="s">
        <v>91</v>
      </c>
      <c r="K23">
        <f>IF(COUNTIF($E$16:E23,E23)=1,ROW(E23),"")</f>
        <v>23</v>
      </c>
      <c r="M23" s="98"/>
      <c r="N23" s="98" t="s">
        <v>108</v>
      </c>
      <c r="O23" s="95"/>
      <c r="P23" s="95"/>
      <c r="Q23" s="95"/>
    </row>
    <row r="24" spans="1:18" ht="18" customHeight="1" x14ac:dyDescent="0.2">
      <c r="A24" s="60"/>
      <c r="B24" s="12" t="str">
        <f t="shared" si="4"/>
        <v/>
      </c>
      <c r="C24" s="66"/>
      <c r="D24" s="66"/>
      <c r="E24" s="67"/>
      <c r="F24" s="68"/>
      <c r="G24" s="85"/>
      <c r="H24" s="66"/>
      <c r="I24" s="82"/>
      <c r="K24" t="str">
        <f>IF(COUNTIF($E$16:E24,E24)=1,ROW(E24),"")</f>
        <v/>
      </c>
      <c r="M24" s="98"/>
      <c r="N24" s="94" t="s">
        <v>102</v>
      </c>
      <c r="O24" s="96"/>
      <c r="P24" s="96"/>
      <c r="Q24" s="96"/>
      <c r="R24" s="92"/>
    </row>
    <row r="25" spans="1:18" ht="18" customHeight="1" x14ac:dyDescent="0.2">
      <c r="A25" s="60"/>
      <c r="B25" s="12" t="str">
        <f t="shared" si="4"/>
        <v/>
      </c>
      <c r="C25" s="66"/>
      <c r="D25" s="66"/>
      <c r="E25" s="67"/>
      <c r="F25" s="68"/>
      <c r="G25" s="85"/>
      <c r="H25" s="66"/>
      <c r="I25" s="82"/>
      <c r="K25" t="str">
        <f>IF(COUNTIF($E$16:E25,E25)=1,ROW(E25),"")</f>
        <v/>
      </c>
      <c r="M25" s="98"/>
      <c r="N25" s="98" t="s">
        <v>113</v>
      </c>
      <c r="O25" s="95"/>
      <c r="P25" s="95"/>
      <c r="Q25" s="95"/>
    </row>
    <row r="26" spans="1:18" ht="18" customHeight="1" x14ac:dyDescent="0.2">
      <c r="A26" s="60"/>
      <c r="B26" s="12" t="str">
        <f t="shared" si="4"/>
        <v/>
      </c>
      <c r="C26" s="66"/>
      <c r="D26" s="66"/>
      <c r="E26" s="67"/>
      <c r="F26" s="68"/>
      <c r="G26" s="85"/>
      <c r="H26" s="66"/>
      <c r="I26" s="82"/>
      <c r="K26" t="str">
        <f>IF(COUNTIF($E$16:E26,E26)=1,ROW(E26),"")</f>
        <v/>
      </c>
      <c r="M26" s="98"/>
      <c r="N26" s="98" t="s">
        <v>91</v>
      </c>
      <c r="O26" s="95"/>
      <c r="P26" s="95"/>
      <c r="Q26" s="95"/>
    </row>
    <row r="27" spans="1:18" ht="18" customHeight="1" x14ac:dyDescent="0.2">
      <c r="A27" s="61"/>
      <c r="B27" s="12" t="str">
        <f t="shared" si="4"/>
        <v/>
      </c>
      <c r="C27" s="66"/>
      <c r="D27" s="66"/>
      <c r="E27" s="67"/>
      <c r="F27" s="68"/>
      <c r="G27" s="85"/>
      <c r="H27" s="66"/>
      <c r="I27" s="82"/>
      <c r="K27" t="str">
        <f>IF(COUNTIF($E$16:E27,E27)=1,ROW(E27),"")</f>
        <v/>
      </c>
      <c r="M27" s="98"/>
      <c r="N27" s="98" t="s">
        <v>92</v>
      </c>
      <c r="O27" s="95"/>
      <c r="P27" s="95"/>
      <c r="Q27" s="95"/>
    </row>
    <row r="28" spans="1:18" ht="18" customHeight="1" x14ac:dyDescent="0.2">
      <c r="A28" s="61"/>
      <c r="B28" s="12" t="str">
        <f t="shared" si="4"/>
        <v/>
      </c>
      <c r="C28" s="66"/>
      <c r="D28" s="66"/>
      <c r="E28" s="67"/>
      <c r="F28" s="68"/>
      <c r="G28" s="85"/>
      <c r="H28" s="66"/>
      <c r="I28" s="82"/>
      <c r="K28" t="str">
        <f>IF(COUNTIF($E$16:E28,E28)=1,ROW(E28),"")</f>
        <v/>
      </c>
      <c r="M28" s="98"/>
      <c r="N28" s="98" t="s">
        <v>93</v>
      </c>
      <c r="O28" s="95"/>
      <c r="P28" s="95"/>
      <c r="Q28" s="95"/>
    </row>
    <row r="29" spans="1:18" ht="18" customHeight="1" x14ac:dyDescent="0.2">
      <c r="A29" s="61"/>
      <c r="B29" s="12" t="str">
        <f t="shared" si="4"/>
        <v/>
      </c>
      <c r="C29" s="66"/>
      <c r="D29" s="66"/>
      <c r="E29" s="67"/>
      <c r="F29" s="68"/>
      <c r="G29" s="85"/>
      <c r="H29" s="66"/>
      <c r="I29" s="82"/>
      <c r="K29" t="str">
        <f>IF(COUNTIF($E$16:E29,E29)=1,ROW(E29),"")</f>
        <v/>
      </c>
      <c r="M29" s="98"/>
      <c r="N29" s="98" t="s">
        <v>94</v>
      </c>
      <c r="O29" s="95"/>
      <c r="P29" s="95"/>
      <c r="Q29" s="95"/>
    </row>
    <row r="30" spans="1:18" ht="18" customHeight="1" x14ac:dyDescent="0.2">
      <c r="A30" s="61"/>
      <c r="B30" s="12" t="str">
        <f t="shared" si="4"/>
        <v/>
      </c>
      <c r="C30" s="66"/>
      <c r="D30" s="66"/>
      <c r="E30" s="67"/>
      <c r="F30" s="68"/>
      <c r="G30" s="85"/>
      <c r="H30" s="66"/>
      <c r="I30" s="82"/>
      <c r="K30" t="str">
        <f>IF(COUNTIF($E$16:E30,E30)=1,ROW(E30),"")</f>
        <v/>
      </c>
      <c r="M30" s="98"/>
      <c r="N30" s="98" t="s">
        <v>95</v>
      </c>
      <c r="O30" s="95"/>
      <c r="P30" s="95"/>
      <c r="Q30" s="95"/>
    </row>
    <row r="31" spans="1:18" ht="18" customHeight="1" x14ac:dyDescent="0.2">
      <c r="A31" s="61"/>
      <c r="B31" s="12" t="str">
        <f t="shared" si="4"/>
        <v/>
      </c>
      <c r="C31" s="66"/>
      <c r="D31" s="66"/>
      <c r="E31" s="67"/>
      <c r="F31" s="68"/>
      <c r="G31" s="85"/>
      <c r="H31" s="66"/>
      <c r="I31" s="82"/>
      <c r="K31" t="str">
        <f>IF(COUNTIF($E$16:E31,E31)=1,ROW(E31),"")</f>
        <v/>
      </c>
      <c r="M31" s="98"/>
      <c r="N31" s="98" t="s">
        <v>109</v>
      </c>
      <c r="O31" s="95"/>
      <c r="P31" s="95"/>
      <c r="Q31" s="95"/>
    </row>
    <row r="32" spans="1:18" ht="18" customHeight="1" x14ac:dyDescent="0.2">
      <c r="A32" s="61"/>
      <c r="B32" s="12" t="str">
        <f t="shared" si="4"/>
        <v/>
      </c>
      <c r="C32" s="66"/>
      <c r="D32" s="66"/>
      <c r="E32" s="67"/>
      <c r="F32" s="68"/>
      <c r="G32" s="85"/>
      <c r="H32" s="66"/>
      <c r="I32" s="82"/>
      <c r="K32" t="str">
        <f>IF(COUNTIF($E$16:E32,E32)=1,ROW(E32),"")</f>
        <v/>
      </c>
      <c r="M32" s="98"/>
      <c r="N32" s="98" t="s">
        <v>104</v>
      </c>
      <c r="O32" s="95"/>
      <c r="P32" s="95"/>
      <c r="Q32" s="95"/>
    </row>
    <row r="33" spans="1:17" ht="18" customHeight="1" x14ac:dyDescent="0.2">
      <c r="A33" s="61"/>
      <c r="B33" s="12" t="str">
        <f t="shared" si="4"/>
        <v/>
      </c>
      <c r="C33" s="66"/>
      <c r="D33" s="66"/>
      <c r="E33" s="67"/>
      <c r="F33" s="68"/>
      <c r="G33" s="85"/>
      <c r="H33" s="66"/>
      <c r="I33" s="82"/>
      <c r="K33" t="str">
        <f>IF(COUNTIF($E$16:E33,E33)=1,ROW(E33),"")</f>
        <v/>
      </c>
      <c r="M33" s="98"/>
      <c r="N33" s="98" t="s">
        <v>112</v>
      </c>
      <c r="O33" s="95"/>
      <c r="P33" s="95"/>
      <c r="Q33" s="95"/>
    </row>
    <row r="34" spans="1:17" ht="18" customHeight="1" x14ac:dyDescent="0.2">
      <c r="A34" s="61"/>
      <c r="B34" s="12" t="str">
        <f t="shared" si="4"/>
        <v/>
      </c>
      <c r="C34" s="66"/>
      <c r="D34" s="66"/>
      <c r="E34" s="67"/>
      <c r="F34" s="68"/>
      <c r="G34" s="85"/>
      <c r="H34" s="66"/>
      <c r="I34" s="82"/>
      <c r="K34" t="str">
        <f>IF(COUNTIF($E$16:E34,E34)=1,ROW(E34),"")</f>
        <v/>
      </c>
      <c r="M34" s="98" t="s">
        <v>84</v>
      </c>
      <c r="N34" s="98" t="s">
        <v>96</v>
      </c>
      <c r="O34" s="95"/>
      <c r="P34" s="95"/>
      <c r="Q34" s="95"/>
    </row>
    <row r="35" spans="1:17" ht="18" customHeight="1" x14ac:dyDescent="0.2">
      <c r="A35" s="61"/>
      <c r="B35" s="12" t="str">
        <f t="shared" si="4"/>
        <v/>
      </c>
      <c r="C35" s="66"/>
      <c r="D35" s="66"/>
      <c r="E35" s="67"/>
      <c r="F35" s="68"/>
      <c r="G35" s="85"/>
      <c r="H35" s="66"/>
      <c r="I35" s="82"/>
      <c r="K35" t="str">
        <f>IF(COUNTIF($E$16:E35,E35)=1,ROW(E35),"")</f>
        <v/>
      </c>
      <c r="M35" s="98"/>
      <c r="N35" s="98" t="s">
        <v>97</v>
      </c>
      <c r="O35" s="95"/>
      <c r="P35" s="95"/>
      <c r="Q35" s="95"/>
    </row>
    <row r="36" spans="1:17" ht="18" customHeight="1" x14ac:dyDescent="0.2">
      <c r="A36" s="61"/>
      <c r="B36" s="12" t="str">
        <f t="shared" si="4"/>
        <v/>
      </c>
      <c r="C36" s="66"/>
      <c r="D36" s="66"/>
      <c r="E36" s="67"/>
      <c r="F36" s="68"/>
      <c r="G36" s="85"/>
      <c r="H36" s="66"/>
      <c r="I36" s="82"/>
      <c r="K36" t="str">
        <f>IF(COUNTIF($E$16:E36,E36)=1,ROW(E36),"")</f>
        <v/>
      </c>
      <c r="M36" s="98"/>
      <c r="N36" s="98" t="s">
        <v>110</v>
      </c>
      <c r="O36" s="95"/>
      <c r="P36" s="95"/>
      <c r="Q36" s="95"/>
    </row>
    <row r="37" spans="1:17" ht="18" customHeight="1" x14ac:dyDescent="0.2">
      <c r="A37" s="61"/>
      <c r="B37" s="12" t="str">
        <f t="shared" si="4"/>
        <v/>
      </c>
      <c r="C37" s="66"/>
      <c r="D37" s="66"/>
      <c r="E37" s="67"/>
      <c r="F37" s="68"/>
      <c r="G37" s="85"/>
      <c r="H37" s="66"/>
      <c r="I37" s="82"/>
      <c r="K37" t="str">
        <f>IF(COUNTIF($E$16:E37,E37)=1,ROW(E37),"")</f>
        <v/>
      </c>
      <c r="M37" s="98"/>
      <c r="N37" s="98" t="s">
        <v>98</v>
      </c>
      <c r="O37" s="95"/>
      <c r="P37" s="95"/>
      <c r="Q37" s="95"/>
    </row>
    <row r="38" spans="1:17" ht="18" customHeight="1" x14ac:dyDescent="0.2">
      <c r="A38" s="61"/>
      <c r="B38" s="12" t="str">
        <f t="shared" si="4"/>
        <v/>
      </c>
      <c r="C38" s="66"/>
      <c r="D38" s="66"/>
      <c r="E38" s="67"/>
      <c r="F38" s="68"/>
      <c r="G38" s="85"/>
      <c r="H38" s="66"/>
      <c r="I38" s="82"/>
      <c r="K38" t="str">
        <f>IF(COUNTIF($E$16:E38,E38)=1,ROW(E38),"")</f>
        <v/>
      </c>
      <c r="M38" s="98"/>
      <c r="N38" s="98" t="s">
        <v>99</v>
      </c>
      <c r="O38" s="95"/>
      <c r="P38" s="95"/>
      <c r="Q38" s="95"/>
    </row>
    <row r="39" spans="1:17" ht="18" customHeight="1" x14ac:dyDescent="0.2">
      <c r="A39" s="61"/>
      <c r="B39" s="12" t="str">
        <f t="shared" si="4"/>
        <v/>
      </c>
      <c r="C39" s="66"/>
      <c r="D39" s="66"/>
      <c r="E39" s="67"/>
      <c r="F39" s="68"/>
      <c r="G39" s="85"/>
      <c r="H39" s="66"/>
      <c r="I39" s="82"/>
      <c r="K39" t="str">
        <f>IF(COUNTIF($E$16:E39,E39)=1,ROW(E39),"")</f>
        <v/>
      </c>
      <c r="M39" s="98"/>
      <c r="N39" s="98" t="s">
        <v>88</v>
      </c>
      <c r="O39" s="95"/>
      <c r="P39" s="95"/>
      <c r="Q39" s="95"/>
    </row>
    <row r="40" spans="1:17" ht="18" customHeight="1" x14ac:dyDescent="0.2">
      <c r="A40" s="61"/>
      <c r="B40" s="12" t="str">
        <f t="shared" si="4"/>
        <v/>
      </c>
      <c r="C40" s="66"/>
      <c r="D40" s="66"/>
      <c r="E40" s="67"/>
      <c r="F40" s="68"/>
      <c r="G40" s="85"/>
      <c r="H40" s="66"/>
      <c r="I40" s="82"/>
      <c r="K40" t="str">
        <f>IF(COUNTIF($E$16:E40,E40)=1,ROW(E40),"")</f>
        <v/>
      </c>
      <c r="M40" s="98"/>
      <c r="N40" s="98" t="s">
        <v>100</v>
      </c>
      <c r="O40" s="95"/>
      <c r="P40" s="95"/>
      <c r="Q40" s="95"/>
    </row>
    <row r="41" spans="1:17" ht="18" customHeight="1" x14ac:dyDescent="0.2">
      <c r="A41" s="61"/>
      <c r="B41" s="12" t="str">
        <f t="shared" si="4"/>
        <v/>
      </c>
      <c r="C41" s="66"/>
      <c r="D41" s="66"/>
      <c r="E41" s="67"/>
      <c r="F41" s="68"/>
      <c r="G41" s="85"/>
      <c r="H41" s="66"/>
      <c r="I41" s="82"/>
      <c r="K41" t="str">
        <f>IF(COUNTIF($E$16:E41,E41)=1,ROW(E41),"")</f>
        <v/>
      </c>
      <c r="M41" s="98"/>
      <c r="N41" s="98" t="s">
        <v>101</v>
      </c>
      <c r="O41" s="95"/>
      <c r="P41" s="95"/>
      <c r="Q41" s="95"/>
    </row>
    <row r="42" spans="1:17" ht="18" customHeight="1" x14ac:dyDescent="0.2">
      <c r="A42" s="61"/>
      <c r="B42" s="12" t="str">
        <f t="shared" si="4"/>
        <v/>
      </c>
      <c r="C42" s="66"/>
      <c r="D42" s="66"/>
      <c r="E42" s="67"/>
      <c r="F42" s="68"/>
      <c r="G42" s="85"/>
      <c r="H42" s="66"/>
      <c r="I42" s="82"/>
      <c r="K42" t="str">
        <f>IF(COUNTIF($E$16:E42,E42)=1,ROW(E42),"")</f>
        <v/>
      </c>
      <c r="M42" s="98" t="s">
        <v>85</v>
      </c>
      <c r="N42" s="98" t="s">
        <v>105</v>
      </c>
      <c r="O42" s="95"/>
      <c r="P42" s="95"/>
      <c r="Q42" s="95"/>
    </row>
    <row r="43" spans="1:17" ht="18" customHeight="1" x14ac:dyDescent="0.2">
      <c r="A43" s="61"/>
      <c r="B43" s="12" t="str">
        <f t="shared" si="4"/>
        <v/>
      </c>
      <c r="C43" s="66"/>
      <c r="D43" s="66"/>
      <c r="E43" s="67"/>
      <c r="F43" s="68"/>
      <c r="G43" s="85"/>
      <c r="H43" s="66"/>
      <c r="I43" s="82"/>
      <c r="K43" t="str">
        <f>IF(COUNTIF($E$16:E43,E43)=1,ROW(E43),"")</f>
        <v/>
      </c>
      <c r="M43" s="98"/>
      <c r="N43" s="98" t="s">
        <v>106</v>
      </c>
      <c r="O43" s="95"/>
      <c r="P43" s="95"/>
      <c r="Q43" s="95"/>
    </row>
    <row r="44" spans="1:17" ht="18" customHeight="1" x14ac:dyDescent="0.2">
      <c r="A44" s="61"/>
      <c r="B44" s="12" t="str">
        <f t="shared" si="4"/>
        <v/>
      </c>
      <c r="C44" s="66"/>
      <c r="D44" s="66"/>
      <c r="E44" s="67"/>
      <c r="F44" s="68"/>
      <c r="G44" s="85"/>
      <c r="H44" s="66"/>
      <c r="I44" s="82"/>
      <c r="K44" t="str">
        <f>IF(COUNTIF($E$16:E44,E44)=1,ROW(E44),"")</f>
        <v/>
      </c>
      <c r="M44" s="98" t="s">
        <v>89</v>
      </c>
      <c r="N44" s="98" t="s">
        <v>111</v>
      </c>
      <c r="O44" s="95"/>
      <c r="P44" s="95"/>
      <c r="Q44" s="95"/>
    </row>
    <row r="45" spans="1:17" ht="18" customHeight="1" x14ac:dyDescent="0.2">
      <c r="A45" s="61"/>
      <c r="B45" s="12" t="str">
        <f t="shared" si="4"/>
        <v/>
      </c>
      <c r="C45" s="66"/>
      <c r="D45" s="66"/>
      <c r="E45" s="67"/>
      <c r="F45" s="68"/>
      <c r="G45" s="85"/>
      <c r="H45" s="66"/>
      <c r="I45" s="82"/>
      <c r="K45" t="str">
        <f>IF(COUNTIF($E$16:E45,E45)=1,ROW(E45),"")</f>
        <v/>
      </c>
      <c r="M45" s="98" t="s">
        <v>90</v>
      </c>
      <c r="N45" s="98" t="s">
        <v>114</v>
      </c>
      <c r="O45" s="95"/>
      <c r="P45" s="95"/>
      <c r="Q45" s="95"/>
    </row>
    <row r="46" spans="1:17" ht="18" customHeight="1" x14ac:dyDescent="0.2">
      <c r="A46" s="61"/>
      <c r="B46" s="12" t="str">
        <f t="shared" si="4"/>
        <v/>
      </c>
      <c r="C46" s="66"/>
      <c r="D46" s="66"/>
      <c r="E46" s="67"/>
      <c r="F46" s="68"/>
      <c r="G46" s="85"/>
      <c r="H46" s="66"/>
      <c r="I46" s="82"/>
      <c r="K46" t="str">
        <f>IF(COUNTIF($E$16:E46,E46)=1,ROW(E46),"")</f>
        <v/>
      </c>
      <c r="M46" s="98" t="s">
        <v>115</v>
      </c>
      <c r="N46" s="98" t="s">
        <v>116</v>
      </c>
    </row>
    <row r="47" spans="1:17" ht="18" customHeight="1" x14ac:dyDescent="0.2">
      <c r="A47" s="61"/>
      <c r="B47" s="12" t="str">
        <f t="shared" si="4"/>
        <v/>
      </c>
      <c r="C47" s="66"/>
      <c r="D47" s="66"/>
      <c r="E47" s="67"/>
      <c r="F47" s="68"/>
      <c r="G47" s="85"/>
      <c r="H47" s="66"/>
      <c r="I47" s="82"/>
      <c r="K47" t="str">
        <f>IF(COUNTIF($E$16:E47,E47)=1,ROW(E47),"")</f>
        <v/>
      </c>
    </row>
    <row r="48" spans="1:17" ht="18" customHeight="1" x14ac:dyDescent="0.2">
      <c r="A48" s="61"/>
      <c r="B48" s="12" t="str">
        <f t="shared" si="4"/>
        <v/>
      </c>
      <c r="C48" s="66"/>
      <c r="D48" s="66"/>
      <c r="E48" s="67"/>
      <c r="F48" s="68"/>
      <c r="G48" s="85"/>
      <c r="H48" s="66"/>
      <c r="I48" s="82"/>
      <c r="K48" t="str">
        <f>IF(COUNTIF($E$16:E48,E48)=1,ROW(E48),"")</f>
        <v/>
      </c>
    </row>
    <row r="49" spans="1:11" ht="18" customHeight="1" x14ac:dyDescent="0.2">
      <c r="A49" s="61"/>
      <c r="B49" s="12" t="str">
        <f t="shared" si="4"/>
        <v/>
      </c>
      <c r="C49" s="66"/>
      <c r="D49" s="66"/>
      <c r="E49" s="67"/>
      <c r="F49" s="68"/>
      <c r="G49" s="85"/>
      <c r="H49" s="66"/>
      <c r="I49" s="82"/>
      <c r="K49" t="str">
        <f>IF(COUNTIF($E$16:E49,E49)=1,ROW(E49),"")</f>
        <v/>
      </c>
    </row>
    <row r="50" spans="1:11" ht="18" customHeight="1" x14ac:dyDescent="0.2">
      <c r="A50" s="61"/>
      <c r="B50" s="12" t="str">
        <f t="shared" si="4"/>
        <v/>
      </c>
      <c r="C50" s="66"/>
      <c r="D50" s="66"/>
      <c r="E50" s="67"/>
      <c r="F50" s="68"/>
      <c r="G50" s="85"/>
      <c r="H50" s="66"/>
      <c r="I50" s="82"/>
      <c r="K50" t="str">
        <f>IF(COUNTIF($E$16:E50,E50)=1,ROW(E50),"")</f>
        <v/>
      </c>
    </row>
    <row r="51" spans="1:11" ht="18" customHeight="1" x14ac:dyDescent="0.2">
      <c r="A51" s="61"/>
      <c r="B51" s="12" t="str">
        <f t="shared" si="4"/>
        <v/>
      </c>
      <c r="C51" s="66"/>
      <c r="D51" s="66"/>
      <c r="E51" s="67"/>
      <c r="F51" s="68"/>
      <c r="G51" s="85"/>
      <c r="H51" s="66"/>
      <c r="I51" s="82"/>
      <c r="K51" t="str">
        <f>IF(COUNTIF($E$16:E51,E51)=1,ROW(E51),"")</f>
        <v/>
      </c>
    </row>
    <row r="52" spans="1:11" ht="18" customHeight="1" x14ac:dyDescent="0.2">
      <c r="A52" s="61"/>
      <c r="B52" s="12" t="str">
        <f t="shared" si="4"/>
        <v/>
      </c>
      <c r="C52" s="66"/>
      <c r="D52" s="66"/>
      <c r="E52" s="67"/>
      <c r="F52" s="68"/>
      <c r="G52" s="85"/>
      <c r="H52" s="66"/>
      <c r="I52" s="82"/>
      <c r="K52" t="str">
        <f>IF(COUNTIF($E$16:E52,E52)=1,ROW(E52),"")</f>
        <v/>
      </c>
    </row>
    <row r="53" spans="1:11" ht="18" customHeight="1" x14ac:dyDescent="0.2">
      <c r="A53" s="61"/>
      <c r="B53" s="12" t="str">
        <f t="shared" si="4"/>
        <v/>
      </c>
      <c r="C53" s="66"/>
      <c r="D53" s="66"/>
      <c r="E53" s="67"/>
      <c r="F53" s="68"/>
      <c r="G53" s="85"/>
      <c r="H53" s="66"/>
      <c r="I53" s="82"/>
      <c r="K53" t="str">
        <f>IF(COUNTIF($E$16:E53,E53)=1,ROW(E53),"")</f>
        <v/>
      </c>
    </row>
    <row r="54" spans="1:11" ht="18" customHeight="1" x14ac:dyDescent="0.2">
      <c r="A54" s="61"/>
      <c r="B54" s="12" t="str">
        <f t="shared" si="4"/>
        <v/>
      </c>
      <c r="C54" s="66"/>
      <c r="D54" s="66"/>
      <c r="E54" s="67"/>
      <c r="F54" s="68"/>
      <c r="G54" s="85"/>
      <c r="H54" s="66"/>
      <c r="I54" s="82"/>
      <c r="K54" t="str">
        <f>IF(COUNTIF($E$16:E54,E54)=1,ROW(E54),"")</f>
        <v/>
      </c>
    </row>
    <row r="55" spans="1:11" ht="18" customHeight="1" x14ac:dyDescent="0.2">
      <c r="A55" s="61"/>
      <c r="B55" s="12" t="str">
        <f t="shared" si="4"/>
        <v/>
      </c>
      <c r="C55" s="66"/>
      <c r="D55" s="66"/>
      <c r="E55" s="67"/>
      <c r="F55" s="68"/>
      <c r="G55" s="85"/>
      <c r="H55" s="66"/>
      <c r="I55" s="82"/>
      <c r="K55" t="str">
        <f>IF(COUNTIF($E$16:E55,E55)=1,ROW(E55),"")</f>
        <v/>
      </c>
    </row>
    <row r="56" spans="1:11" ht="18" customHeight="1" x14ac:dyDescent="0.2">
      <c r="A56" s="61"/>
      <c r="B56" s="12" t="str">
        <f t="shared" si="4"/>
        <v/>
      </c>
      <c r="C56" s="66"/>
      <c r="D56" s="66"/>
      <c r="E56" s="67"/>
      <c r="F56" s="68"/>
      <c r="G56" s="85"/>
      <c r="H56" s="66"/>
      <c r="I56" s="82"/>
      <c r="K56" t="str">
        <f>IF(COUNTIF($E$16:E56,E56)=1,ROW(E56),"")</f>
        <v/>
      </c>
    </row>
    <row r="57" spans="1:11" ht="18" customHeight="1" x14ac:dyDescent="0.2">
      <c r="A57" s="61"/>
      <c r="B57" s="12" t="str">
        <f t="shared" si="4"/>
        <v/>
      </c>
      <c r="C57" s="66"/>
      <c r="D57" s="66"/>
      <c r="E57" s="67"/>
      <c r="F57" s="68"/>
      <c r="G57" s="85"/>
      <c r="H57" s="66"/>
      <c r="I57" s="82"/>
      <c r="K57" t="str">
        <f>IF(COUNTIF($E$16:E57,E57)=1,ROW(E57),"")</f>
        <v/>
      </c>
    </row>
    <row r="58" spans="1:11" ht="18" customHeight="1" x14ac:dyDescent="0.2">
      <c r="A58" s="61"/>
      <c r="B58" s="12" t="str">
        <f t="shared" si="4"/>
        <v/>
      </c>
      <c r="C58" s="66"/>
      <c r="D58" s="66"/>
      <c r="E58" s="67"/>
      <c r="F58" s="68"/>
      <c r="G58" s="85"/>
      <c r="H58" s="66"/>
      <c r="I58" s="82"/>
      <c r="K58" t="str">
        <f>IF(COUNTIF($E$16:E58,E58)=1,ROW(E58),"")</f>
        <v/>
      </c>
    </row>
    <row r="59" spans="1:11" ht="18" customHeight="1" x14ac:dyDescent="0.2">
      <c r="A59" s="61"/>
      <c r="B59" s="12" t="str">
        <f t="shared" si="4"/>
        <v/>
      </c>
      <c r="C59" s="66"/>
      <c r="D59" s="66"/>
      <c r="E59" s="67"/>
      <c r="F59" s="68"/>
      <c r="G59" s="85"/>
      <c r="H59" s="66"/>
      <c r="I59" s="82"/>
      <c r="K59" t="str">
        <f>IF(COUNTIF($E$16:E59,E59)=1,ROW(E59),"")</f>
        <v/>
      </c>
    </row>
    <row r="60" spans="1:11" ht="18" customHeight="1" x14ac:dyDescent="0.2">
      <c r="A60" s="61"/>
      <c r="B60" s="12" t="str">
        <f t="shared" si="4"/>
        <v/>
      </c>
      <c r="C60" s="66"/>
      <c r="D60" s="66"/>
      <c r="E60" s="67"/>
      <c r="F60" s="68"/>
      <c r="G60" s="85"/>
      <c r="H60" s="66"/>
      <c r="I60" s="82"/>
      <c r="K60" t="str">
        <f>IF(COUNTIF($E$16:E60,E60)=1,ROW(E60),"")</f>
        <v/>
      </c>
    </row>
    <row r="61" spans="1:11" ht="18" customHeight="1" x14ac:dyDescent="0.2">
      <c r="A61" s="61"/>
      <c r="B61" s="12" t="str">
        <f t="shared" si="4"/>
        <v/>
      </c>
      <c r="C61" s="66"/>
      <c r="D61" s="66"/>
      <c r="E61" s="67"/>
      <c r="F61" s="68"/>
      <c r="G61" s="85"/>
      <c r="H61" s="66"/>
      <c r="I61" s="82"/>
      <c r="K61" t="str">
        <f>IF(COUNTIF($E$16:E61,E61)=1,ROW(E61),"")</f>
        <v/>
      </c>
    </row>
    <row r="62" spans="1:11" ht="18" customHeight="1" x14ac:dyDescent="0.2">
      <c r="A62" s="61"/>
      <c r="B62" s="12" t="str">
        <f t="shared" si="4"/>
        <v/>
      </c>
      <c r="C62" s="66"/>
      <c r="D62" s="66"/>
      <c r="E62" s="67"/>
      <c r="F62" s="68"/>
      <c r="G62" s="85"/>
      <c r="H62" s="66"/>
      <c r="I62" s="82"/>
      <c r="K62" t="str">
        <f>IF(COUNTIF($E$16:E62,E62)=1,ROW(E62),"")</f>
        <v/>
      </c>
    </row>
    <row r="63" spans="1:11" ht="18" customHeight="1" x14ac:dyDescent="0.2">
      <c r="A63" s="61"/>
      <c r="B63" s="12" t="str">
        <f t="shared" si="4"/>
        <v/>
      </c>
      <c r="C63" s="66"/>
      <c r="D63" s="66"/>
      <c r="E63" s="67"/>
      <c r="F63" s="68"/>
      <c r="G63" s="85"/>
      <c r="H63" s="66"/>
      <c r="I63" s="82"/>
      <c r="K63" t="str">
        <f>IF(COUNTIF($E$16:E63,E63)=1,ROW(E63),"")</f>
        <v/>
      </c>
    </row>
    <row r="64" spans="1:11" ht="18" customHeight="1" x14ac:dyDescent="0.2">
      <c r="A64" s="61"/>
      <c r="B64" s="12" t="str">
        <f t="shared" si="4"/>
        <v/>
      </c>
      <c r="C64" s="66"/>
      <c r="D64" s="66"/>
      <c r="E64" s="67"/>
      <c r="F64" s="68"/>
      <c r="G64" s="85"/>
      <c r="H64" s="66"/>
      <c r="I64" s="82"/>
      <c r="K64" t="str">
        <f>IF(COUNTIF($E$16:E64,E64)=1,ROW(E64),"")</f>
        <v/>
      </c>
    </row>
    <row r="65" spans="1:14" ht="18" customHeight="1" x14ac:dyDescent="0.2">
      <c r="A65" s="61"/>
      <c r="B65" s="12" t="str">
        <f t="shared" si="4"/>
        <v/>
      </c>
      <c r="C65" s="66"/>
      <c r="D65" s="66"/>
      <c r="E65" s="67"/>
      <c r="F65" s="68"/>
      <c r="G65" s="85"/>
      <c r="H65" s="66"/>
      <c r="I65" s="82"/>
      <c r="K65" t="str">
        <f>IF(COUNTIF($E$16:E65,E65)=1,ROW(E65),"")</f>
        <v/>
      </c>
    </row>
    <row r="66" spans="1:14" ht="18" customHeight="1" x14ac:dyDescent="0.2">
      <c r="A66" s="61"/>
      <c r="B66" s="12" t="str">
        <f t="shared" si="4"/>
        <v/>
      </c>
      <c r="C66" s="66"/>
      <c r="D66" s="66"/>
      <c r="E66" s="67"/>
      <c r="F66" s="68"/>
      <c r="G66" s="85"/>
      <c r="H66" s="66"/>
      <c r="I66" s="82"/>
      <c r="K66" t="str">
        <f>IF(COUNTIF($E$16:E66,E66)=1,ROW(E66),"")</f>
        <v/>
      </c>
    </row>
    <row r="67" spans="1:14" ht="18" customHeight="1" x14ac:dyDescent="0.2">
      <c r="A67" s="61"/>
      <c r="B67" s="12" t="str">
        <f t="shared" si="4"/>
        <v/>
      </c>
      <c r="C67" s="66"/>
      <c r="D67" s="66"/>
      <c r="E67" s="67"/>
      <c r="F67" s="68"/>
      <c r="G67" s="85"/>
      <c r="H67" s="66"/>
      <c r="I67" s="82"/>
      <c r="K67" t="str">
        <f>IF(COUNTIF($E$16:E67,E67)=1,ROW(E67),"")</f>
        <v/>
      </c>
    </row>
    <row r="68" spans="1:14" ht="18" customHeight="1" x14ac:dyDescent="0.2">
      <c r="A68" s="61"/>
      <c r="B68" s="12" t="str">
        <f t="shared" si="4"/>
        <v/>
      </c>
      <c r="C68" s="66"/>
      <c r="D68" s="66"/>
      <c r="E68" s="67"/>
      <c r="F68" s="68"/>
      <c r="G68" s="85"/>
      <c r="H68" s="66"/>
      <c r="I68" s="82"/>
      <c r="K68" t="str">
        <f>IF(COUNTIF($E$16:E68,E68)=1,ROW(E68),"")</f>
        <v/>
      </c>
    </row>
    <row r="69" spans="1:14" ht="18" customHeight="1" x14ac:dyDescent="0.2">
      <c r="A69" s="61"/>
      <c r="B69" s="12" t="str">
        <f t="shared" si="4"/>
        <v/>
      </c>
      <c r="C69" s="66"/>
      <c r="D69" s="66"/>
      <c r="E69" s="67"/>
      <c r="F69" s="68"/>
      <c r="G69" s="85"/>
      <c r="H69" s="66"/>
      <c r="I69" s="82"/>
      <c r="K69" t="str">
        <f>IF(COUNTIF($E$16:E69,E69)=1,ROW(E69),"")</f>
        <v/>
      </c>
    </row>
    <row r="70" spans="1:14" ht="18" customHeight="1" x14ac:dyDescent="0.2">
      <c r="A70" s="61"/>
      <c r="B70" s="12" t="str">
        <f t="shared" si="4"/>
        <v/>
      </c>
      <c r="C70" s="66"/>
      <c r="D70" s="66"/>
      <c r="E70" s="67"/>
      <c r="F70" s="68"/>
      <c r="G70" s="85"/>
      <c r="H70" s="66"/>
      <c r="I70" s="82"/>
      <c r="K70" t="str">
        <f>IF(COUNTIF($E$16:E70,E70)=1,ROW(E70),"")</f>
        <v/>
      </c>
    </row>
    <row r="71" spans="1:14" ht="18" customHeight="1" x14ac:dyDescent="0.2">
      <c r="A71" s="61"/>
      <c r="B71" s="12" t="str">
        <f t="shared" si="4"/>
        <v/>
      </c>
      <c r="C71" s="66"/>
      <c r="D71" s="66"/>
      <c r="E71" s="67"/>
      <c r="F71" s="68"/>
      <c r="G71" s="85"/>
      <c r="H71" s="66"/>
      <c r="I71" s="82"/>
      <c r="K71" t="str">
        <f>IF(COUNTIF($E$16:E71,E71)=1,ROW(E71),"")</f>
        <v/>
      </c>
    </row>
    <row r="72" spans="1:14" ht="18" customHeight="1" x14ac:dyDescent="0.2">
      <c r="A72" s="61"/>
      <c r="B72" s="12" t="str">
        <f t="shared" si="4"/>
        <v/>
      </c>
      <c r="C72" s="66"/>
      <c r="D72" s="66"/>
      <c r="E72" s="67"/>
      <c r="F72" s="68"/>
      <c r="G72" s="85"/>
      <c r="H72" s="66"/>
      <c r="I72" s="82"/>
      <c r="K72" t="str">
        <f>IF(COUNTIF($E$16:E72,E72)=1,ROW(E72),"")</f>
        <v/>
      </c>
    </row>
    <row r="73" spans="1:14" ht="18" customHeight="1" x14ac:dyDescent="0.2">
      <c r="A73" s="61"/>
      <c r="B73" s="12" t="str">
        <f t="shared" si="4"/>
        <v/>
      </c>
      <c r="C73" s="66"/>
      <c r="D73" s="66"/>
      <c r="E73" s="67"/>
      <c r="F73" s="68"/>
      <c r="G73" s="85"/>
      <c r="H73" s="66"/>
      <c r="I73" s="82"/>
      <c r="K73" t="str">
        <f>IF(COUNTIF($E$16:E73,E73)=1,ROW(E73),"")</f>
        <v/>
      </c>
    </row>
    <row r="74" spans="1:14" ht="18" customHeight="1" x14ac:dyDescent="0.2">
      <c r="A74" s="61"/>
      <c r="B74" s="12" t="str">
        <f t="shared" si="4"/>
        <v/>
      </c>
      <c r="C74" s="66"/>
      <c r="D74" s="66"/>
      <c r="E74" s="67"/>
      <c r="F74" s="68"/>
      <c r="G74" s="85"/>
      <c r="H74" s="66"/>
      <c r="I74" s="82"/>
      <c r="K74" t="str">
        <f>IF(COUNTIF($E$16:E74,E74)=1,ROW(E74),"")</f>
        <v/>
      </c>
    </row>
    <row r="75" spans="1:14" ht="18" customHeight="1" thickBot="1" x14ac:dyDescent="0.25">
      <c r="A75" s="62"/>
      <c r="B75" s="13" t="str">
        <f t="shared" si="4"/>
        <v/>
      </c>
      <c r="C75" s="69"/>
      <c r="D75" s="69"/>
      <c r="E75" s="70"/>
      <c r="F75" s="71"/>
      <c r="G75" s="86"/>
      <c r="H75" s="69"/>
      <c r="I75" s="83"/>
      <c r="K75" t="str">
        <f>IF(COUNTIF($E$16:E75,E75)=1,ROW(E75),"")</f>
        <v/>
      </c>
    </row>
    <row r="76" spans="1:14" ht="18" customHeight="1" thickTop="1" x14ac:dyDescent="0.2">
      <c r="A76" s="99" t="s">
        <v>15</v>
      </c>
      <c r="B76" s="100"/>
      <c r="C76" s="100"/>
      <c r="D76" s="23"/>
      <c r="E76" s="34" t="str">
        <f>D6</f>
        <v>支払通貨</v>
      </c>
      <c r="F76" s="31" t="s">
        <v>19</v>
      </c>
      <c r="G76" s="47"/>
      <c r="H76" s="30" t="s">
        <v>27</v>
      </c>
      <c r="I76" s="23"/>
    </row>
    <row r="77" spans="1:14" ht="18" customHeight="1" thickBot="1" x14ac:dyDescent="0.25">
      <c r="A77" s="101"/>
      <c r="B77" s="102"/>
      <c r="C77" s="102"/>
      <c r="D77" s="45"/>
      <c r="E77" s="34" t="s">
        <v>32</v>
      </c>
      <c r="F77" s="46" t="s">
        <v>33</v>
      </c>
      <c r="G77" s="48"/>
      <c r="H77" s="49" t="s">
        <v>34</v>
      </c>
      <c r="I77" s="45"/>
      <c r="K77" s="3" t="str">
        <f>E76</f>
        <v>支払通貨</v>
      </c>
    </row>
    <row r="78" spans="1:14" ht="18" customHeight="1" thickTop="1" x14ac:dyDescent="0.2">
      <c r="A78" s="101"/>
      <c r="B78" s="102"/>
      <c r="C78" s="102"/>
      <c r="D78" s="32" t="str">
        <f>IF(E78&lt;&gt;"",$E$76,"")</f>
        <v>支払通貨</v>
      </c>
      <c r="E78" s="6" t="str">
        <f>IFERROR(INDEX(E:E,SMALL($K$16:$K$75,1)),"")</f>
        <v>VND</v>
      </c>
      <c r="F78" s="8">
        <f>IF(E78&lt;&gt;"",SUMIFS($F$16:$F$75,$B$16:$B$75,MONTH($A$4),$E$16:$E$75,E78),"")</f>
        <v>19957959.199999999</v>
      </c>
      <c r="G78" s="24" t="s">
        <v>16</v>
      </c>
      <c r="H78" s="50">
        <f>IF(F78&lt;&gt;"",ROUNDDOWN(F78*DGET($D$6:$I$13,$I$6,K77:K78),0),"")</f>
        <v>91296</v>
      </c>
      <c r="I78" s="1"/>
      <c r="K78" s="33" t="str">
        <f>E78</f>
        <v>VND</v>
      </c>
      <c r="L78" s="3" t="str">
        <f>K77</f>
        <v>支払通貨</v>
      </c>
    </row>
    <row r="79" spans="1:14" ht="18" customHeight="1" x14ac:dyDescent="0.2">
      <c r="A79" s="101"/>
      <c r="B79" s="102"/>
      <c r="C79" s="102"/>
      <c r="D79" s="32" t="str">
        <f t="shared" ref="D79:D82" si="5">IF(E79&lt;&gt;"",$E$76,"")</f>
        <v>支払通貨</v>
      </c>
      <c r="E79" s="3" t="str">
        <f>IFERROR(INDEX(E:E,SMALL($K$16:$K$75,2)),"")</f>
        <v>USD</v>
      </c>
      <c r="F79" s="9">
        <f>IF(E79&lt;&gt;"",SUMIFS($F$16:$F$75,$B$16:$B$75,MONTH($A$4),$E$16:$E$75,E79),"")</f>
        <v>550</v>
      </c>
      <c r="G79" s="25" t="s">
        <v>16</v>
      </c>
      <c r="H79" s="37">
        <f>IF(F79&lt;&gt;"",ROUNDDOWN(F79*DGET($D$6:$I$13,$I$6,L78:L79),0),"")</f>
        <v>58943</v>
      </c>
      <c r="I79" s="1"/>
      <c r="L79" s="33" t="str">
        <f>E79</f>
        <v>USD</v>
      </c>
      <c r="M79" s="3" t="str">
        <f>L78</f>
        <v>支払通貨</v>
      </c>
    </row>
    <row r="80" spans="1:14" ht="18" customHeight="1" x14ac:dyDescent="0.2">
      <c r="A80" s="101"/>
      <c r="B80" s="102"/>
      <c r="C80" s="102"/>
      <c r="D80" s="32" t="str">
        <f t="shared" si="5"/>
        <v/>
      </c>
      <c r="E80" s="3" t="str">
        <f>IFERROR(INDEX(E:E,SMALL($K$16:$K$75,3)),"")</f>
        <v/>
      </c>
      <c r="F80" s="9" t="str">
        <f>IF(E80&lt;&gt;"",SUMIFS($F$16:$F$75,$B$16:$B$75,MONTH($A$4),$E$16:$E$75,E80),"")</f>
        <v/>
      </c>
      <c r="G80" s="25" t="s">
        <v>16</v>
      </c>
      <c r="H80" s="37" t="str">
        <f>IF(F80&lt;&gt;"",ROUNDDOWN(F80*DGET($D$6:$I$13,$I$6,M79:M80),0),"")</f>
        <v/>
      </c>
      <c r="I80" s="1"/>
      <c r="M80" s="33" t="str">
        <f>E80</f>
        <v/>
      </c>
      <c r="N80" s="3" t="str">
        <f>M79</f>
        <v>支払通貨</v>
      </c>
    </row>
    <row r="81" spans="1:15" ht="18" customHeight="1" x14ac:dyDescent="0.2">
      <c r="A81" s="101"/>
      <c r="B81" s="102"/>
      <c r="C81" s="102"/>
      <c r="D81" s="32" t="str">
        <f t="shared" si="5"/>
        <v/>
      </c>
      <c r="E81" s="3" t="str">
        <f>IFERROR(INDEX(E:E,SMALL($K$16:$K$75,4)),"")</f>
        <v/>
      </c>
      <c r="F81" s="9" t="str">
        <f>IF(E81&lt;&gt;"",SUMIFS($F$16:$F$75,$B$16:$B$75,MONTH($A$4),$E$16:$E$75,E81),"")</f>
        <v/>
      </c>
      <c r="G81" s="25" t="s">
        <v>16</v>
      </c>
      <c r="H81" s="37" t="str">
        <f>IF(F81&lt;&gt;"",ROUNDDOWN(F81*DGET($D$6:$I$13,$I$6,N80:N81),0),"")</f>
        <v/>
      </c>
      <c r="I81" s="1"/>
      <c r="N81" s="33" t="str">
        <f>E81</f>
        <v/>
      </c>
      <c r="O81" s="3" t="str">
        <f>N80</f>
        <v>支払通貨</v>
      </c>
    </row>
    <row r="82" spans="1:15" ht="18" customHeight="1" thickBot="1" x14ac:dyDescent="0.25">
      <c r="A82" s="101"/>
      <c r="B82" s="102"/>
      <c r="C82" s="102"/>
      <c r="D82" s="32" t="str">
        <f t="shared" si="5"/>
        <v/>
      </c>
      <c r="E82" s="7" t="str">
        <f>IFERROR(INDEX(E:E,SMALL($K$16:$K$75,5)),"")</f>
        <v/>
      </c>
      <c r="F82" s="10" t="str">
        <f>IF(E82&lt;&gt;"",SUMIFS($F$16:$F$75,$B$16:$B$75,MONTH($A$4),$E$16:$E$75,E82),"")</f>
        <v/>
      </c>
      <c r="G82" s="51" t="s">
        <v>16</v>
      </c>
      <c r="H82" s="52" t="str">
        <f>IF(F82&lt;&gt;"",ROUNDDOWN(F82*DGET($D$6:$I$13,$I$6,O81:O82),0),"")</f>
        <v/>
      </c>
      <c r="I82" s="1"/>
      <c r="O82" s="3" t="str">
        <f>E82</f>
        <v/>
      </c>
    </row>
    <row r="83" spans="1:15" ht="18" customHeight="1" thickTop="1" x14ac:dyDescent="0.2">
      <c r="A83" s="103"/>
      <c r="B83" s="104"/>
      <c r="C83" s="104"/>
      <c r="D83" s="38"/>
      <c r="E83" s="105" t="s">
        <v>35</v>
      </c>
      <c r="F83" s="106"/>
      <c r="G83" s="107"/>
      <c r="H83" s="53">
        <f>SUM(H78:H82)</f>
        <v>150239</v>
      </c>
      <c r="I83" s="2"/>
    </row>
  </sheetData>
  <autoFilter ref="I16:I75" xr:uid="{00000000-0001-0000-0000-000000000000}"/>
  <mergeCells count="8">
    <mergeCell ref="A76:C83"/>
    <mergeCell ref="E83:G83"/>
    <mergeCell ref="E1:H1"/>
    <mergeCell ref="E2:H2"/>
    <mergeCell ref="D4:H4"/>
    <mergeCell ref="E7:F7"/>
    <mergeCell ref="E6:F6"/>
    <mergeCell ref="H7:I7"/>
  </mergeCells>
  <phoneticPr fontId="2"/>
  <dataValidations count="1">
    <dataValidation type="list" allowBlank="1" showInputMessage="1" showErrorMessage="1" sqref="I16:I75" xr:uid="{AA3E1DAC-A462-4778-A9B9-C7D917310E38}">
      <formula1>$N$16:$N$45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paperSize="8" scale="81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3"/>
  <sheetViews>
    <sheetView tabSelected="1" view="pageBreakPreview" zoomScale="85" zoomScaleNormal="100" zoomScaleSheetLayoutView="85" workbookViewId="0">
      <selection activeCell="A4" sqref="A4"/>
    </sheetView>
  </sheetViews>
  <sheetFormatPr defaultRowHeight="13.2" x14ac:dyDescent="0.2"/>
  <cols>
    <col min="1" max="2" width="14.33203125" customWidth="1"/>
    <col min="3" max="3" width="36.77734375" customWidth="1"/>
    <col min="4" max="4" width="24.77734375" customWidth="1"/>
    <col min="5" max="5" width="10.77734375" customWidth="1"/>
    <col min="6" max="6" width="16.77734375" customWidth="1"/>
    <col min="7" max="7" width="10.77734375" customWidth="1"/>
    <col min="8" max="8" width="24.77734375" customWidth="1"/>
    <col min="9" max="9" width="18.77734375" customWidth="1"/>
    <col min="10" max="10" width="3.77734375" customWidth="1"/>
    <col min="13" max="13" width="20.44140625" customWidth="1"/>
  </cols>
  <sheetData>
    <row r="1" spans="1:14" ht="16.2" x14ac:dyDescent="0.2">
      <c r="A1" s="14" t="s">
        <v>36</v>
      </c>
      <c r="D1" s="14" t="s">
        <v>75</v>
      </c>
      <c r="E1" s="108"/>
      <c r="F1" s="108"/>
      <c r="G1" s="108"/>
      <c r="H1" s="108"/>
    </row>
    <row r="2" spans="1:14" ht="16.2" x14ac:dyDescent="0.2">
      <c r="A2" s="15" t="s">
        <v>10</v>
      </c>
      <c r="D2" s="14" t="s">
        <v>76</v>
      </c>
      <c r="E2" s="108"/>
      <c r="F2" s="108"/>
      <c r="G2" s="108"/>
      <c r="H2" s="108"/>
    </row>
    <row r="3" spans="1:14" ht="13.8" thickBot="1" x14ac:dyDescent="0.25"/>
    <row r="4" spans="1:14" ht="17.399999999999999" thickTop="1" x14ac:dyDescent="0.2">
      <c r="A4" s="54"/>
      <c r="B4" s="18" t="s">
        <v>11</v>
      </c>
      <c r="D4" s="109" t="s">
        <v>41</v>
      </c>
      <c r="E4" s="110"/>
      <c r="F4" s="110"/>
      <c r="G4" s="110"/>
      <c r="H4" s="110"/>
      <c r="I4" s="20"/>
    </row>
    <row r="5" spans="1:14" ht="16.8" thickBot="1" x14ac:dyDescent="0.25">
      <c r="A5" s="87" t="str">
        <f>IF(A4&gt;0,"  for "&amp;TEXT(A4, "mmmm yyyy")," ")</f>
        <v xml:space="preserve"> </v>
      </c>
      <c r="B5" s="19"/>
      <c r="C5" s="14"/>
      <c r="D5" s="21" t="str">
        <f>IF(A4&gt;0,EOMONTH(A4,-1)," ")</f>
        <v xml:space="preserve"> </v>
      </c>
      <c r="E5" s="22" t="s">
        <v>14</v>
      </c>
      <c r="F5" s="22" t="str">
        <f>"As of "&amp;TEXT(D5,"dd mmm")</f>
        <v xml:space="preserve">As of  </v>
      </c>
      <c r="I5" s="1"/>
    </row>
    <row r="6" spans="1:14" ht="16.8" thickTop="1" x14ac:dyDescent="0.2">
      <c r="A6" s="14"/>
      <c r="B6" s="14"/>
      <c r="C6" s="14"/>
      <c r="D6" s="39" t="s">
        <v>26</v>
      </c>
      <c r="E6" s="111" t="s">
        <v>29</v>
      </c>
      <c r="F6" s="111"/>
      <c r="G6" s="28" t="s">
        <v>20</v>
      </c>
      <c r="H6" s="28"/>
      <c r="I6" s="29" t="s">
        <v>18</v>
      </c>
    </row>
    <row r="7" spans="1:14" ht="16.2" x14ac:dyDescent="0.2">
      <c r="A7" s="14"/>
      <c r="B7" s="14"/>
      <c r="C7" s="14"/>
      <c r="D7" s="39" t="s">
        <v>31</v>
      </c>
      <c r="E7" s="111" t="s">
        <v>30</v>
      </c>
      <c r="F7" s="111"/>
      <c r="G7" s="28" t="s">
        <v>28</v>
      </c>
      <c r="H7" s="112" t="s">
        <v>37</v>
      </c>
      <c r="I7" s="113"/>
    </row>
    <row r="8" spans="1:14" ht="16.2" x14ac:dyDescent="0.15">
      <c r="A8" s="77"/>
      <c r="B8" s="79" t="s">
        <v>38</v>
      </c>
      <c r="C8" s="14"/>
      <c r="D8" s="40" t="s">
        <v>13</v>
      </c>
      <c r="E8" s="41"/>
      <c r="F8" s="16"/>
      <c r="G8" s="35"/>
      <c r="H8" s="36" t="str">
        <f>IF(D8&lt;&gt;"","円貨換算レート 1"&amp;D8&amp;" =","")</f>
        <v>円貨換算レート 1JPY =</v>
      </c>
      <c r="I8" s="72">
        <v>1</v>
      </c>
    </row>
    <row r="9" spans="1:14" ht="15" thickBot="1" x14ac:dyDescent="0.25">
      <c r="A9" s="78"/>
      <c r="B9" s="80" t="s">
        <v>39</v>
      </c>
      <c r="D9" s="40" t="s">
        <v>21</v>
      </c>
      <c r="E9" s="42" t="s">
        <v>86</v>
      </c>
      <c r="F9" s="55"/>
      <c r="G9" s="16" t="s">
        <v>13</v>
      </c>
      <c r="H9" s="26" t="str">
        <f t="shared" ref="H9" si="0">IF(G9&lt;&gt;"","円貨換算レート 1"&amp;D9&amp;" =","")</f>
        <v>円貨換算レート 1USD =</v>
      </c>
      <c r="I9" s="73">
        <f>F9</f>
        <v>0</v>
      </c>
    </row>
    <row r="10" spans="1:14" ht="14.4" x14ac:dyDescent="0.2">
      <c r="D10" s="57"/>
      <c r="E10" s="43" t="str">
        <f>IF(G10&lt;&gt;"","1USD =","")</f>
        <v/>
      </c>
      <c r="F10" s="55"/>
      <c r="G10" s="16" t="str">
        <f>IF(D10&lt;&gt;"",D10,"")</f>
        <v/>
      </c>
      <c r="H10" s="26" t="str">
        <f>IF(G10&lt;&gt;"","円貨換算レート 1"&amp;D10&amp;" =","")</f>
        <v/>
      </c>
      <c r="I10" s="90" t="str">
        <f>IF(F10&lt;&gt;"",ROUND($F$9/F10,5),"")</f>
        <v/>
      </c>
    </row>
    <row r="11" spans="1:14" ht="14.4" x14ac:dyDescent="0.2">
      <c r="A11" s="88" t="s">
        <v>42</v>
      </c>
      <c r="D11" s="57"/>
      <c r="E11" s="43" t="str">
        <f>IF(G11&lt;&gt;"","1USD =","")</f>
        <v/>
      </c>
      <c r="F11" s="55"/>
      <c r="G11" s="16" t="str">
        <f t="shared" ref="G11:G13" si="1">IF(D11&lt;&gt;"",D11,"")</f>
        <v/>
      </c>
      <c r="H11" s="26" t="str">
        <f t="shared" ref="H11:H13" si="2">IF(G11&lt;&gt;"","円貨換算レート 1"&amp;G11&amp;" =","")</f>
        <v/>
      </c>
      <c r="I11" s="75" t="str">
        <f>IF(F11&lt;&gt;"",ROUND($F$9/F11,7),"")</f>
        <v/>
      </c>
    </row>
    <row r="12" spans="1:14" ht="14.4" x14ac:dyDescent="0.2">
      <c r="A12" s="88" t="s">
        <v>43</v>
      </c>
      <c r="D12" s="57"/>
      <c r="E12" s="43" t="str">
        <f t="shared" ref="E12:E13" si="3">IF(G12&lt;&gt;"","1USD =","")</f>
        <v/>
      </c>
      <c r="F12" s="89"/>
      <c r="G12" s="16" t="str">
        <f t="shared" si="1"/>
        <v/>
      </c>
      <c r="H12" s="26" t="str">
        <f t="shared" si="2"/>
        <v/>
      </c>
      <c r="I12" s="75" t="str">
        <f>IF(F12&lt;&gt;"",ROUND($F$9/F12,3),"")</f>
        <v/>
      </c>
    </row>
    <row r="13" spans="1:14" ht="15" thickBot="1" x14ac:dyDescent="0.25">
      <c r="D13" s="58"/>
      <c r="E13" s="44" t="str">
        <f t="shared" si="3"/>
        <v/>
      </c>
      <c r="F13" s="56"/>
      <c r="G13" s="17" t="str">
        <f t="shared" si="1"/>
        <v/>
      </c>
      <c r="H13" s="27" t="str">
        <f t="shared" si="2"/>
        <v/>
      </c>
      <c r="I13" s="76" t="str">
        <f>IF(F13&lt;&gt;"",ROUND($F$9/F13,5),"")</f>
        <v/>
      </c>
    </row>
    <row r="15" spans="1:14" ht="36.6" thickBot="1" x14ac:dyDescent="0.25">
      <c r="A15" s="4" t="s">
        <v>8</v>
      </c>
      <c r="B15" s="5" t="s">
        <v>0</v>
      </c>
      <c r="C15" s="5" t="s">
        <v>1</v>
      </c>
      <c r="D15" s="5" t="s">
        <v>2</v>
      </c>
      <c r="E15" s="5" t="s">
        <v>3</v>
      </c>
      <c r="F15" s="5" t="s">
        <v>4</v>
      </c>
      <c r="G15" s="5" t="s">
        <v>5</v>
      </c>
      <c r="H15" s="5" t="s">
        <v>6</v>
      </c>
      <c r="I15" s="5" t="s">
        <v>7</v>
      </c>
      <c r="M15" s="97" t="s">
        <v>87</v>
      </c>
      <c r="N15" s="98"/>
    </row>
    <row r="16" spans="1:14" ht="18" customHeight="1" thickTop="1" x14ac:dyDescent="0.2">
      <c r="A16" s="59"/>
      <c r="B16" s="11" t="str">
        <f>IF(A16&lt;&gt;"",IF(MONTH(A16)=MONTH($A$4),MONTH(A16),"fault"),"")</f>
        <v/>
      </c>
      <c r="C16" s="63"/>
      <c r="D16" s="63"/>
      <c r="E16" s="64"/>
      <c r="F16" s="65"/>
      <c r="G16" s="84"/>
      <c r="H16" s="63"/>
      <c r="I16" s="81"/>
      <c r="K16" t="str">
        <f>IF(COUNTIF($E$16:E16,E16)=1,ROW(E16),"")</f>
        <v/>
      </c>
      <c r="M16" s="98" t="s">
        <v>78</v>
      </c>
      <c r="N16" s="98" t="s">
        <v>79</v>
      </c>
    </row>
    <row r="17" spans="1:14" ht="18" customHeight="1" x14ac:dyDescent="0.2">
      <c r="A17" s="60"/>
      <c r="B17" s="12" t="str">
        <f t="shared" ref="B17:B75" si="4">IF(A17&lt;&gt;"",IF(MONTH(A17)=MONTH($A$4),MONTH(A17),"fault"),"")</f>
        <v/>
      </c>
      <c r="C17" s="66"/>
      <c r="D17" s="66"/>
      <c r="E17" s="67"/>
      <c r="F17" s="68"/>
      <c r="G17" s="85"/>
      <c r="H17" s="66"/>
      <c r="I17" s="82"/>
      <c r="K17" t="str">
        <f>IF(COUNTIF($E$16:E17,E17)=1,ROW(E17),"")</f>
        <v/>
      </c>
      <c r="M17" s="98"/>
      <c r="N17" s="98" t="s">
        <v>80</v>
      </c>
    </row>
    <row r="18" spans="1:14" ht="18" customHeight="1" x14ac:dyDescent="0.2">
      <c r="A18" s="60"/>
      <c r="B18" s="12" t="str">
        <f t="shared" si="4"/>
        <v/>
      </c>
      <c r="C18" s="66"/>
      <c r="D18" s="66"/>
      <c r="E18" s="67"/>
      <c r="F18" s="68"/>
      <c r="G18" s="85"/>
      <c r="H18" s="66"/>
      <c r="I18" s="82"/>
      <c r="K18" t="str">
        <f>IF(COUNTIF($E$16:E18,E18)=1,ROW(E18),"")</f>
        <v/>
      </c>
      <c r="M18" s="98"/>
      <c r="N18" s="98" t="s">
        <v>81</v>
      </c>
    </row>
    <row r="19" spans="1:14" ht="18" customHeight="1" x14ac:dyDescent="0.2">
      <c r="A19" s="60"/>
      <c r="B19" s="12" t="str">
        <f t="shared" si="4"/>
        <v/>
      </c>
      <c r="C19" s="66"/>
      <c r="D19" s="66"/>
      <c r="E19" s="67"/>
      <c r="F19" s="68"/>
      <c r="G19" s="85"/>
      <c r="H19" s="66"/>
      <c r="I19" s="82"/>
      <c r="K19" t="str">
        <f>IF(COUNTIF($E$16:E19,E19)=1,ROW(E19),"")</f>
        <v/>
      </c>
      <c r="M19" s="98"/>
      <c r="N19" s="98" t="s">
        <v>82</v>
      </c>
    </row>
    <row r="20" spans="1:14" ht="18" customHeight="1" x14ac:dyDescent="0.2">
      <c r="A20" s="60"/>
      <c r="B20" s="12" t="str">
        <f t="shared" si="4"/>
        <v/>
      </c>
      <c r="C20" s="66"/>
      <c r="D20" s="66"/>
      <c r="E20" s="67"/>
      <c r="F20" s="68"/>
      <c r="G20" s="85"/>
      <c r="H20" s="66"/>
      <c r="I20" s="82"/>
      <c r="K20" t="str">
        <f>IF(COUNTIF($E$16:E20,E20)=1,ROW(E20),"")</f>
        <v/>
      </c>
      <c r="M20" s="98"/>
      <c r="N20" s="98" t="s">
        <v>83</v>
      </c>
    </row>
    <row r="21" spans="1:14" ht="18" customHeight="1" x14ac:dyDescent="0.2">
      <c r="A21" s="60"/>
      <c r="B21" s="12" t="str">
        <f t="shared" si="4"/>
        <v/>
      </c>
      <c r="C21" s="66"/>
      <c r="D21" s="66"/>
      <c r="E21" s="67"/>
      <c r="F21" s="68"/>
      <c r="G21" s="85"/>
      <c r="H21" s="66"/>
      <c r="I21" s="82"/>
      <c r="K21" t="str">
        <f>IF(COUNTIF($E$16:E21,E21)=1,ROW(E21),"")</f>
        <v/>
      </c>
      <c r="M21" s="98"/>
      <c r="N21" s="98" t="s">
        <v>107</v>
      </c>
    </row>
    <row r="22" spans="1:14" ht="18" customHeight="1" x14ac:dyDescent="0.2">
      <c r="A22" s="60"/>
      <c r="B22" s="12" t="str">
        <f t="shared" si="4"/>
        <v/>
      </c>
      <c r="C22" s="66"/>
      <c r="D22" s="66"/>
      <c r="E22" s="67"/>
      <c r="F22" s="68"/>
      <c r="G22" s="85"/>
      <c r="H22" s="66"/>
      <c r="I22" s="82"/>
      <c r="K22" t="str">
        <f>IF(COUNTIF($E$16:E22,E22)=1,ROW(E22),"")</f>
        <v/>
      </c>
      <c r="M22" s="98"/>
      <c r="N22" s="98" t="s">
        <v>103</v>
      </c>
    </row>
    <row r="23" spans="1:14" ht="18" customHeight="1" x14ac:dyDescent="0.2">
      <c r="A23" s="60"/>
      <c r="B23" s="12" t="str">
        <f t="shared" si="4"/>
        <v/>
      </c>
      <c r="C23" s="66"/>
      <c r="D23" s="66"/>
      <c r="E23" s="67"/>
      <c r="F23" s="68"/>
      <c r="G23" s="85"/>
      <c r="H23" s="66"/>
      <c r="I23" s="82"/>
      <c r="K23" t="str">
        <f>IF(COUNTIF($E$16:E23,E23)=1,ROW(E23),"")</f>
        <v/>
      </c>
      <c r="M23" s="98"/>
      <c r="N23" s="98" t="s">
        <v>108</v>
      </c>
    </row>
    <row r="24" spans="1:14" ht="18" customHeight="1" x14ac:dyDescent="0.2">
      <c r="A24" s="60"/>
      <c r="B24" s="12" t="str">
        <f t="shared" si="4"/>
        <v/>
      </c>
      <c r="C24" s="66"/>
      <c r="D24" s="66"/>
      <c r="E24" s="67"/>
      <c r="F24" s="68"/>
      <c r="G24" s="85"/>
      <c r="H24" s="66"/>
      <c r="I24" s="82"/>
      <c r="K24" t="str">
        <f>IF(COUNTIF($E$16:E24,E24)=1,ROW(E24),"")</f>
        <v/>
      </c>
      <c r="M24" s="98"/>
      <c r="N24" s="98" t="s">
        <v>102</v>
      </c>
    </row>
    <row r="25" spans="1:14" ht="18" customHeight="1" x14ac:dyDescent="0.2">
      <c r="A25" s="60"/>
      <c r="B25" s="12" t="str">
        <f t="shared" si="4"/>
        <v/>
      </c>
      <c r="C25" s="66"/>
      <c r="D25" s="66"/>
      <c r="E25" s="67"/>
      <c r="F25" s="68"/>
      <c r="G25" s="85"/>
      <c r="H25" s="66"/>
      <c r="I25" s="82"/>
      <c r="K25" t="str">
        <f>IF(COUNTIF($E$16:E25,E25)=1,ROW(E25),"")</f>
        <v/>
      </c>
      <c r="M25" s="98"/>
      <c r="N25" s="98" t="s">
        <v>113</v>
      </c>
    </row>
    <row r="26" spans="1:14" ht="18" customHeight="1" x14ac:dyDescent="0.2">
      <c r="A26" s="60"/>
      <c r="B26" s="12" t="str">
        <f t="shared" si="4"/>
        <v/>
      </c>
      <c r="C26" s="66"/>
      <c r="D26" s="66"/>
      <c r="E26" s="67"/>
      <c r="F26" s="68"/>
      <c r="G26" s="85"/>
      <c r="H26" s="66"/>
      <c r="I26" s="82"/>
      <c r="K26" t="str">
        <f>IF(COUNTIF($E$16:E26,E26)=1,ROW(E26),"")</f>
        <v/>
      </c>
      <c r="M26" s="98"/>
      <c r="N26" s="98" t="s">
        <v>91</v>
      </c>
    </row>
    <row r="27" spans="1:14" ht="18" customHeight="1" x14ac:dyDescent="0.2">
      <c r="A27" s="61"/>
      <c r="B27" s="12" t="str">
        <f t="shared" si="4"/>
        <v/>
      </c>
      <c r="C27" s="66"/>
      <c r="D27" s="66"/>
      <c r="E27" s="67"/>
      <c r="F27" s="68"/>
      <c r="G27" s="85"/>
      <c r="H27" s="66"/>
      <c r="I27" s="82"/>
      <c r="K27" t="str">
        <f>IF(COUNTIF($E$16:E27,E27)=1,ROW(E27),"")</f>
        <v/>
      </c>
      <c r="M27" s="98"/>
      <c r="N27" s="98" t="s">
        <v>92</v>
      </c>
    </row>
    <row r="28" spans="1:14" ht="18" customHeight="1" x14ac:dyDescent="0.2">
      <c r="A28" s="61"/>
      <c r="B28" s="12" t="str">
        <f t="shared" si="4"/>
        <v/>
      </c>
      <c r="C28" s="66"/>
      <c r="D28" s="66"/>
      <c r="E28" s="67"/>
      <c r="F28" s="68"/>
      <c r="G28" s="85"/>
      <c r="H28" s="66"/>
      <c r="I28" s="82"/>
      <c r="K28" t="str">
        <f>IF(COUNTIF($E$16:E28,E28)=1,ROW(E28),"")</f>
        <v/>
      </c>
      <c r="M28" s="98"/>
      <c r="N28" s="98" t="s">
        <v>93</v>
      </c>
    </row>
    <row r="29" spans="1:14" ht="18" customHeight="1" x14ac:dyDescent="0.2">
      <c r="A29" s="61"/>
      <c r="B29" s="12" t="str">
        <f t="shared" si="4"/>
        <v/>
      </c>
      <c r="C29" s="66"/>
      <c r="D29" s="66"/>
      <c r="E29" s="67"/>
      <c r="F29" s="68"/>
      <c r="G29" s="85"/>
      <c r="H29" s="66"/>
      <c r="I29" s="82"/>
      <c r="K29" t="str">
        <f>IF(COUNTIF($E$16:E29,E29)=1,ROW(E29),"")</f>
        <v/>
      </c>
      <c r="M29" s="98"/>
      <c r="N29" s="98" t="s">
        <v>94</v>
      </c>
    </row>
    <row r="30" spans="1:14" ht="18" customHeight="1" x14ac:dyDescent="0.2">
      <c r="A30" s="61"/>
      <c r="B30" s="12" t="str">
        <f t="shared" si="4"/>
        <v/>
      </c>
      <c r="C30" s="66"/>
      <c r="D30" s="66"/>
      <c r="E30" s="67"/>
      <c r="F30" s="68"/>
      <c r="G30" s="85"/>
      <c r="H30" s="66"/>
      <c r="I30" s="82"/>
      <c r="K30" t="str">
        <f>IF(COUNTIF($E$16:E30,E30)=1,ROW(E30),"")</f>
        <v/>
      </c>
      <c r="M30" s="98"/>
      <c r="N30" s="98" t="s">
        <v>95</v>
      </c>
    </row>
    <row r="31" spans="1:14" ht="18" customHeight="1" x14ac:dyDescent="0.2">
      <c r="A31" s="61"/>
      <c r="B31" s="12" t="str">
        <f t="shared" si="4"/>
        <v/>
      </c>
      <c r="C31" s="66"/>
      <c r="D31" s="66"/>
      <c r="E31" s="67"/>
      <c r="F31" s="68"/>
      <c r="G31" s="85"/>
      <c r="H31" s="66"/>
      <c r="I31" s="82"/>
      <c r="K31" t="str">
        <f>IF(COUNTIF($E$16:E31,E31)=1,ROW(E31),"")</f>
        <v/>
      </c>
      <c r="M31" s="98"/>
      <c r="N31" s="98" t="s">
        <v>109</v>
      </c>
    </row>
    <row r="32" spans="1:14" ht="18" customHeight="1" x14ac:dyDescent="0.2">
      <c r="A32" s="61"/>
      <c r="B32" s="12" t="str">
        <f t="shared" si="4"/>
        <v/>
      </c>
      <c r="C32" s="66"/>
      <c r="D32" s="66"/>
      <c r="E32" s="67"/>
      <c r="F32" s="68"/>
      <c r="G32" s="85"/>
      <c r="H32" s="66"/>
      <c r="I32" s="82"/>
      <c r="K32" t="str">
        <f>IF(COUNTIF($E$16:E32,E32)=1,ROW(E32),"")</f>
        <v/>
      </c>
      <c r="M32" s="98"/>
      <c r="N32" s="98" t="s">
        <v>104</v>
      </c>
    </row>
    <row r="33" spans="1:17" ht="18" customHeight="1" x14ac:dyDescent="0.2">
      <c r="A33" s="61"/>
      <c r="B33" s="12" t="str">
        <f t="shared" si="4"/>
        <v/>
      </c>
      <c r="C33" s="66"/>
      <c r="D33" s="66"/>
      <c r="E33" s="67"/>
      <c r="F33" s="68"/>
      <c r="G33" s="85"/>
      <c r="H33" s="66"/>
      <c r="I33" s="82"/>
      <c r="K33" t="str">
        <f>IF(COUNTIF($E$16:E33,E33)=1,ROW(E33),"")</f>
        <v/>
      </c>
      <c r="M33" s="98"/>
      <c r="N33" s="98" t="s">
        <v>112</v>
      </c>
    </row>
    <row r="34" spans="1:17" ht="18" customHeight="1" x14ac:dyDescent="0.2">
      <c r="A34" s="61"/>
      <c r="B34" s="12" t="str">
        <f t="shared" si="4"/>
        <v/>
      </c>
      <c r="C34" s="66"/>
      <c r="D34" s="66"/>
      <c r="E34" s="67"/>
      <c r="F34" s="68"/>
      <c r="G34" s="85"/>
      <c r="H34" s="66"/>
      <c r="I34" s="82"/>
      <c r="K34" t="str">
        <f>IF(COUNTIF($E$16:E34,E34)=1,ROW(E34),"")</f>
        <v/>
      </c>
      <c r="M34" s="98" t="s">
        <v>84</v>
      </c>
      <c r="N34" s="98" t="s">
        <v>96</v>
      </c>
    </row>
    <row r="35" spans="1:17" ht="18" customHeight="1" x14ac:dyDescent="0.2">
      <c r="A35" s="61"/>
      <c r="B35" s="12" t="str">
        <f t="shared" si="4"/>
        <v/>
      </c>
      <c r="C35" s="66"/>
      <c r="D35" s="66"/>
      <c r="E35" s="67"/>
      <c r="F35" s="68"/>
      <c r="G35" s="85"/>
      <c r="H35" s="66"/>
      <c r="I35" s="82"/>
      <c r="K35" t="str">
        <f>IF(COUNTIF($E$16:E35,E35)=1,ROW(E35),"")</f>
        <v/>
      </c>
      <c r="M35" s="98"/>
      <c r="N35" s="98" t="s">
        <v>97</v>
      </c>
    </row>
    <row r="36" spans="1:17" ht="18" customHeight="1" x14ac:dyDescent="0.2">
      <c r="A36" s="61"/>
      <c r="B36" s="12" t="str">
        <f t="shared" si="4"/>
        <v/>
      </c>
      <c r="C36" s="66"/>
      <c r="D36" s="66"/>
      <c r="E36" s="67"/>
      <c r="F36" s="68"/>
      <c r="G36" s="85"/>
      <c r="H36" s="66"/>
      <c r="I36" s="82"/>
      <c r="K36" t="str">
        <f>IF(COUNTIF($E$16:E36,E36)=1,ROW(E36),"")</f>
        <v/>
      </c>
      <c r="M36" s="98"/>
      <c r="N36" s="98" t="s">
        <v>110</v>
      </c>
    </row>
    <row r="37" spans="1:17" ht="18" customHeight="1" x14ac:dyDescent="0.2">
      <c r="A37" s="61"/>
      <c r="B37" s="12" t="str">
        <f t="shared" si="4"/>
        <v/>
      </c>
      <c r="C37" s="66"/>
      <c r="D37" s="66"/>
      <c r="E37" s="67"/>
      <c r="F37" s="68"/>
      <c r="G37" s="85"/>
      <c r="H37" s="66"/>
      <c r="I37" s="82"/>
      <c r="K37" t="str">
        <f>IF(COUNTIF($E$16:E37,E37)=1,ROW(E37),"")</f>
        <v/>
      </c>
      <c r="M37" s="98"/>
      <c r="N37" s="98" t="s">
        <v>98</v>
      </c>
    </row>
    <row r="38" spans="1:17" ht="18" customHeight="1" x14ac:dyDescent="0.2">
      <c r="A38" s="61"/>
      <c r="B38" s="12" t="str">
        <f t="shared" si="4"/>
        <v/>
      </c>
      <c r="C38" s="66"/>
      <c r="D38" s="66"/>
      <c r="E38" s="67"/>
      <c r="F38" s="68"/>
      <c r="G38" s="85"/>
      <c r="H38" s="66"/>
      <c r="I38" s="82"/>
      <c r="K38" t="str">
        <f>IF(COUNTIF($E$16:E38,E38)=1,ROW(E38),"")</f>
        <v/>
      </c>
      <c r="M38" s="98"/>
      <c r="N38" s="98" t="s">
        <v>99</v>
      </c>
    </row>
    <row r="39" spans="1:17" ht="18" customHeight="1" x14ac:dyDescent="0.2">
      <c r="A39" s="61"/>
      <c r="B39" s="12" t="str">
        <f t="shared" si="4"/>
        <v/>
      </c>
      <c r="C39" s="66"/>
      <c r="D39" s="66"/>
      <c r="E39" s="67"/>
      <c r="F39" s="68"/>
      <c r="G39" s="85"/>
      <c r="H39" s="66"/>
      <c r="I39" s="82"/>
      <c r="K39" t="str">
        <f>IF(COUNTIF($E$16:E39,E39)=1,ROW(E39),"")</f>
        <v/>
      </c>
      <c r="M39" s="98"/>
      <c r="N39" s="98" t="s">
        <v>88</v>
      </c>
    </row>
    <row r="40" spans="1:17" ht="18" customHeight="1" x14ac:dyDescent="0.2">
      <c r="A40" s="61"/>
      <c r="B40" s="12" t="str">
        <f t="shared" si="4"/>
        <v/>
      </c>
      <c r="C40" s="66"/>
      <c r="D40" s="66"/>
      <c r="E40" s="67"/>
      <c r="F40" s="68"/>
      <c r="G40" s="85"/>
      <c r="H40" s="66"/>
      <c r="I40" s="82"/>
      <c r="K40" t="str">
        <f>IF(COUNTIF($E$16:E40,E40)=1,ROW(E40),"")</f>
        <v/>
      </c>
      <c r="M40" s="98"/>
      <c r="N40" s="98" t="s">
        <v>100</v>
      </c>
    </row>
    <row r="41" spans="1:17" ht="18" customHeight="1" x14ac:dyDescent="0.2">
      <c r="A41" s="61"/>
      <c r="B41" s="12" t="str">
        <f t="shared" si="4"/>
        <v/>
      </c>
      <c r="C41" s="66"/>
      <c r="D41" s="66"/>
      <c r="E41" s="67"/>
      <c r="F41" s="68"/>
      <c r="G41" s="85"/>
      <c r="H41" s="66"/>
      <c r="I41" s="82"/>
      <c r="K41" t="str">
        <f>IF(COUNTIF($E$16:E41,E41)=1,ROW(E41),"")</f>
        <v/>
      </c>
      <c r="M41" s="98"/>
      <c r="N41" s="98" t="s">
        <v>101</v>
      </c>
    </row>
    <row r="42" spans="1:17" ht="18" customHeight="1" x14ac:dyDescent="0.2">
      <c r="A42" s="61"/>
      <c r="B42" s="12" t="str">
        <f t="shared" si="4"/>
        <v/>
      </c>
      <c r="C42" s="66"/>
      <c r="D42" s="66"/>
      <c r="E42" s="67"/>
      <c r="F42" s="68"/>
      <c r="G42" s="85"/>
      <c r="H42" s="66"/>
      <c r="I42" s="82"/>
      <c r="K42" t="str">
        <f>IF(COUNTIF($E$16:E42,E42)=1,ROW(E42),"")</f>
        <v/>
      </c>
      <c r="M42" s="98" t="s">
        <v>85</v>
      </c>
      <c r="N42" s="98" t="s">
        <v>105</v>
      </c>
    </row>
    <row r="43" spans="1:17" ht="18" customHeight="1" x14ac:dyDescent="0.2">
      <c r="A43" s="61"/>
      <c r="B43" s="12" t="str">
        <f t="shared" si="4"/>
        <v/>
      </c>
      <c r="C43" s="66"/>
      <c r="D43" s="66"/>
      <c r="E43" s="67"/>
      <c r="F43" s="68"/>
      <c r="G43" s="85"/>
      <c r="H43" s="66"/>
      <c r="I43" s="82"/>
      <c r="K43" t="str">
        <f>IF(COUNTIF($E$16:E43,E43)=1,ROW(E43),"")</f>
        <v/>
      </c>
      <c r="M43" s="98"/>
      <c r="N43" s="98" t="s">
        <v>106</v>
      </c>
      <c r="O43" s="93"/>
      <c r="P43" s="93"/>
      <c r="Q43" s="93"/>
    </row>
    <row r="44" spans="1:17" ht="18" customHeight="1" x14ac:dyDescent="0.2">
      <c r="A44" s="61"/>
      <c r="B44" s="12" t="str">
        <f t="shared" si="4"/>
        <v/>
      </c>
      <c r="C44" s="66"/>
      <c r="D44" s="66"/>
      <c r="E44" s="67"/>
      <c r="F44" s="68"/>
      <c r="G44" s="85"/>
      <c r="H44" s="66"/>
      <c r="I44" s="82"/>
      <c r="K44" t="str">
        <f>IF(COUNTIF($E$16:E44,E44)=1,ROW(E44),"")</f>
        <v/>
      </c>
      <c r="M44" s="98" t="s">
        <v>89</v>
      </c>
      <c r="N44" s="98" t="s">
        <v>111</v>
      </c>
    </row>
    <row r="45" spans="1:17" ht="18" customHeight="1" x14ac:dyDescent="0.2">
      <c r="A45" s="61"/>
      <c r="B45" s="12" t="str">
        <f t="shared" si="4"/>
        <v/>
      </c>
      <c r="C45" s="66"/>
      <c r="D45" s="66"/>
      <c r="E45" s="67"/>
      <c r="F45" s="68"/>
      <c r="G45" s="85"/>
      <c r="H45" s="66"/>
      <c r="I45" s="82"/>
      <c r="K45" t="str">
        <f>IF(COUNTIF($E$16:E45,E45)=1,ROW(E45),"")</f>
        <v/>
      </c>
      <c r="M45" s="98" t="s">
        <v>90</v>
      </c>
      <c r="N45" s="98" t="s">
        <v>114</v>
      </c>
    </row>
    <row r="46" spans="1:17" ht="18" customHeight="1" x14ac:dyDescent="0.2">
      <c r="A46" s="61"/>
      <c r="B46" s="12" t="str">
        <f t="shared" si="4"/>
        <v/>
      </c>
      <c r="C46" s="66"/>
      <c r="D46" s="66"/>
      <c r="E46" s="67"/>
      <c r="F46" s="68"/>
      <c r="G46" s="85"/>
      <c r="H46" s="66"/>
      <c r="I46" s="82"/>
      <c r="K46" t="str">
        <f>IF(COUNTIF($E$16:E46,E46)=1,ROW(E46),"")</f>
        <v/>
      </c>
      <c r="M46" s="98" t="s">
        <v>115</v>
      </c>
      <c r="N46" s="98" t="s">
        <v>116</v>
      </c>
    </row>
    <row r="47" spans="1:17" ht="18" hidden="1" customHeight="1" x14ac:dyDescent="0.2">
      <c r="A47" s="61"/>
      <c r="B47" s="12" t="str">
        <f t="shared" si="4"/>
        <v/>
      </c>
      <c r="C47" s="66"/>
      <c r="D47" s="66"/>
      <c r="E47" s="67"/>
      <c r="F47" s="68"/>
      <c r="G47" s="85"/>
      <c r="H47" s="66"/>
      <c r="I47" s="82"/>
      <c r="K47" t="str">
        <f>IF(COUNTIF($E$16:E47,E47)=1,ROW(E47),"")</f>
        <v/>
      </c>
      <c r="M47" s="98"/>
      <c r="N47" s="98"/>
    </row>
    <row r="48" spans="1:17" ht="18" hidden="1" customHeight="1" x14ac:dyDescent="0.2">
      <c r="A48" s="61"/>
      <c r="B48" s="12" t="str">
        <f t="shared" si="4"/>
        <v/>
      </c>
      <c r="C48" s="66"/>
      <c r="D48" s="66"/>
      <c r="E48" s="67"/>
      <c r="F48" s="68"/>
      <c r="G48" s="85"/>
      <c r="H48" s="66"/>
      <c r="I48" s="82"/>
      <c r="K48" t="str">
        <f>IF(COUNTIF($E$16:E48,E48)=1,ROW(E48),"")</f>
        <v/>
      </c>
      <c r="N48" s="91"/>
    </row>
    <row r="49" spans="1:14" ht="18" hidden="1" customHeight="1" x14ac:dyDescent="0.2">
      <c r="A49" s="61"/>
      <c r="B49" s="12" t="str">
        <f t="shared" si="4"/>
        <v/>
      </c>
      <c r="C49" s="66"/>
      <c r="D49" s="66"/>
      <c r="E49" s="67"/>
      <c r="F49" s="68"/>
      <c r="G49" s="85"/>
      <c r="H49" s="66"/>
      <c r="I49" s="82"/>
      <c r="K49" t="str">
        <f>IF(COUNTIF($E$16:E49,E49)=1,ROW(E49),"")</f>
        <v/>
      </c>
      <c r="N49" s="91"/>
    </row>
    <row r="50" spans="1:14" ht="18" hidden="1" customHeight="1" x14ac:dyDescent="0.2">
      <c r="A50" s="61"/>
      <c r="B50" s="12" t="str">
        <f t="shared" si="4"/>
        <v/>
      </c>
      <c r="C50" s="66"/>
      <c r="D50" s="66"/>
      <c r="E50" s="67"/>
      <c r="F50" s="68"/>
      <c r="G50" s="85"/>
      <c r="H50" s="66"/>
      <c r="I50" s="82"/>
      <c r="K50" t="str">
        <f>IF(COUNTIF($E$16:E50,E50)=1,ROW(E50),"")</f>
        <v/>
      </c>
    </row>
    <row r="51" spans="1:14" ht="18" hidden="1" customHeight="1" x14ac:dyDescent="0.2">
      <c r="A51" s="61"/>
      <c r="B51" s="12" t="str">
        <f t="shared" si="4"/>
        <v/>
      </c>
      <c r="C51" s="66"/>
      <c r="D51" s="66"/>
      <c r="E51" s="67"/>
      <c r="F51" s="68"/>
      <c r="G51" s="85"/>
      <c r="H51" s="66"/>
      <c r="I51" s="82"/>
      <c r="K51" t="str">
        <f>IF(COUNTIF($E$16:E51,E51)=1,ROW(E51),"")</f>
        <v/>
      </c>
    </row>
    <row r="52" spans="1:14" ht="18" hidden="1" customHeight="1" x14ac:dyDescent="0.2">
      <c r="A52" s="61"/>
      <c r="B52" s="12" t="str">
        <f t="shared" si="4"/>
        <v/>
      </c>
      <c r="C52" s="66"/>
      <c r="D52" s="66"/>
      <c r="E52" s="67"/>
      <c r="F52" s="68"/>
      <c r="G52" s="85"/>
      <c r="H52" s="66"/>
      <c r="I52" s="82"/>
      <c r="K52" t="str">
        <f>IF(COUNTIF($E$16:E52,E52)=1,ROW(E52),"")</f>
        <v/>
      </c>
    </row>
    <row r="53" spans="1:14" ht="18" hidden="1" customHeight="1" x14ac:dyDescent="0.2">
      <c r="A53" s="61"/>
      <c r="B53" s="12" t="str">
        <f t="shared" si="4"/>
        <v/>
      </c>
      <c r="C53" s="66"/>
      <c r="D53" s="66"/>
      <c r="E53" s="67"/>
      <c r="F53" s="68"/>
      <c r="G53" s="85"/>
      <c r="H53" s="66"/>
      <c r="I53" s="82"/>
      <c r="K53" t="str">
        <f>IF(COUNTIF($E$16:E53,E53)=1,ROW(E53),"")</f>
        <v/>
      </c>
    </row>
    <row r="54" spans="1:14" ht="18" hidden="1" customHeight="1" x14ac:dyDescent="0.2">
      <c r="A54" s="61"/>
      <c r="B54" s="12" t="str">
        <f t="shared" si="4"/>
        <v/>
      </c>
      <c r="C54" s="66"/>
      <c r="D54" s="66"/>
      <c r="E54" s="67"/>
      <c r="F54" s="68"/>
      <c r="G54" s="85"/>
      <c r="H54" s="66"/>
      <c r="I54" s="82"/>
      <c r="K54" t="str">
        <f>IF(COUNTIF($E$16:E54,E54)=1,ROW(E54),"")</f>
        <v/>
      </c>
    </row>
    <row r="55" spans="1:14" ht="18" hidden="1" customHeight="1" x14ac:dyDescent="0.2">
      <c r="A55" s="61"/>
      <c r="B55" s="12" t="str">
        <f t="shared" si="4"/>
        <v/>
      </c>
      <c r="C55" s="66"/>
      <c r="D55" s="66"/>
      <c r="E55" s="67"/>
      <c r="F55" s="68"/>
      <c r="G55" s="85"/>
      <c r="H55" s="66"/>
      <c r="I55" s="82"/>
      <c r="K55" t="str">
        <f>IF(COUNTIF($E$16:E55,E55)=1,ROW(E55),"")</f>
        <v/>
      </c>
    </row>
    <row r="56" spans="1:14" ht="18" hidden="1" customHeight="1" x14ac:dyDescent="0.2">
      <c r="A56" s="61"/>
      <c r="B56" s="12" t="str">
        <f t="shared" si="4"/>
        <v/>
      </c>
      <c r="C56" s="66"/>
      <c r="D56" s="66"/>
      <c r="E56" s="67"/>
      <c r="F56" s="68"/>
      <c r="G56" s="85"/>
      <c r="H56" s="66"/>
      <c r="I56" s="82"/>
      <c r="K56" t="str">
        <f>IF(COUNTIF($E$16:E56,E56)=1,ROW(E56),"")</f>
        <v/>
      </c>
    </row>
    <row r="57" spans="1:14" ht="18" hidden="1" customHeight="1" x14ac:dyDescent="0.2">
      <c r="A57" s="61"/>
      <c r="B57" s="12" t="str">
        <f t="shared" si="4"/>
        <v/>
      </c>
      <c r="C57" s="66"/>
      <c r="D57" s="66"/>
      <c r="E57" s="67"/>
      <c r="F57" s="68"/>
      <c r="G57" s="85"/>
      <c r="H57" s="66"/>
      <c r="I57" s="82"/>
      <c r="K57" t="str">
        <f>IF(COUNTIF($E$16:E57,E57)=1,ROW(E57),"")</f>
        <v/>
      </c>
    </row>
    <row r="58" spans="1:14" ht="18" hidden="1" customHeight="1" x14ac:dyDescent="0.2">
      <c r="A58" s="61"/>
      <c r="B58" s="12" t="str">
        <f t="shared" si="4"/>
        <v/>
      </c>
      <c r="C58" s="66"/>
      <c r="D58" s="66"/>
      <c r="E58" s="67"/>
      <c r="F58" s="68"/>
      <c r="G58" s="85"/>
      <c r="H58" s="66"/>
      <c r="I58" s="82"/>
      <c r="K58" t="str">
        <f>IF(COUNTIF($E$16:E58,E58)=1,ROW(E58),"")</f>
        <v/>
      </c>
    </row>
    <row r="59" spans="1:14" ht="18" hidden="1" customHeight="1" x14ac:dyDescent="0.2">
      <c r="A59" s="61"/>
      <c r="B59" s="12" t="str">
        <f t="shared" si="4"/>
        <v/>
      </c>
      <c r="C59" s="66"/>
      <c r="D59" s="66"/>
      <c r="E59" s="67"/>
      <c r="F59" s="68"/>
      <c r="G59" s="85"/>
      <c r="H59" s="66"/>
      <c r="I59" s="82"/>
      <c r="K59" t="str">
        <f>IF(COUNTIF($E$16:E59,E59)=1,ROW(E59),"")</f>
        <v/>
      </c>
    </row>
    <row r="60" spans="1:14" ht="18" hidden="1" customHeight="1" x14ac:dyDescent="0.2">
      <c r="A60" s="61"/>
      <c r="B60" s="12" t="str">
        <f t="shared" si="4"/>
        <v/>
      </c>
      <c r="C60" s="66"/>
      <c r="D60" s="66"/>
      <c r="E60" s="67"/>
      <c r="F60" s="68"/>
      <c r="G60" s="85"/>
      <c r="H60" s="66"/>
      <c r="I60" s="82"/>
      <c r="K60" t="str">
        <f>IF(COUNTIF($E$16:E60,E60)=1,ROW(E60),"")</f>
        <v/>
      </c>
    </row>
    <row r="61" spans="1:14" ht="18" hidden="1" customHeight="1" x14ac:dyDescent="0.2">
      <c r="A61" s="61"/>
      <c r="B61" s="12" t="str">
        <f t="shared" si="4"/>
        <v/>
      </c>
      <c r="C61" s="66"/>
      <c r="D61" s="66"/>
      <c r="E61" s="67"/>
      <c r="F61" s="68"/>
      <c r="G61" s="85"/>
      <c r="H61" s="66"/>
      <c r="I61" s="82"/>
      <c r="K61" t="str">
        <f>IF(COUNTIF($E$16:E61,E61)=1,ROW(E61),"")</f>
        <v/>
      </c>
    </row>
    <row r="62" spans="1:14" ht="18" hidden="1" customHeight="1" x14ac:dyDescent="0.2">
      <c r="A62" s="61"/>
      <c r="B62" s="12" t="str">
        <f t="shared" si="4"/>
        <v/>
      </c>
      <c r="C62" s="66"/>
      <c r="D62" s="66"/>
      <c r="E62" s="67"/>
      <c r="F62" s="68"/>
      <c r="G62" s="85"/>
      <c r="H62" s="66"/>
      <c r="I62" s="82"/>
      <c r="K62" t="str">
        <f>IF(COUNTIF($E$16:E62,E62)=1,ROW(E62),"")</f>
        <v/>
      </c>
    </row>
    <row r="63" spans="1:14" ht="18" hidden="1" customHeight="1" x14ac:dyDescent="0.2">
      <c r="A63" s="61"/>
      <c r="B63" s="12" t="str">
        <f t="shared" si="4"/>
        <v/>
      </c>
      <c r="C63" s="66"/>
      <c r="D63" s="66"/>
      <c r="E63" s="67"/>
      <c r="F63" s="68"/>
      <c r="G63" s="85"/>
      <c r="H63" s="66"/>
      <c r="I63" s="82"/>
      <c r="K63" t="str">
        <f>IF(COUNTIF($E$16:E63,E63)=1,ROW(E63),"")</f>
        <v/>
      </c>
    </row>
    <row r="64" spans="1:14" ht="18" hidden="1" customHeight="1" x14ac:dyDescent="0.2">
      <c r="A64" s="61"/>
      <c r="B64" s="12" t="str">
        <f t="shared" si="4"/>
        <v/>
      </c>
      <c r="C64" s="66"/>
      <c r="D64" s="66"/>
      <c r="E64" s="67"/>
      <c r="F64" s="68"/>
      <c r="G64" s="85"/>
      <c r="H64" s="66"/>
      <c r="I64" s="82"/>
      <c r="K64" t="str">
        <f>IF(COUNTIF($E$16:E64,E64)=1,ROW(E64),"")</f>
        <v/>
      </c>
    </row>
    <row r="65" spans="1:12" ht="18" hidden="1" customHeight="1" x14ac:dyDescent="0.2">
      <c r="A65" s="61"/>
      <c r="B65" s="12" t="str">
        <f t="shared" si="4"/>
        <v/>
      </c>
      <c r="C65" s="66"/>
      <c r="D65" s="66"/>
      <c r="E65" s="67"/>
      <c r="F65" s="68"/>
      <c r="G65" s="85"/>
      <c r="H65" s="66"/>
      <c r="I65" s="82"/>
      <c r="K65" t="str">
        <f>IF(COUNTIF($E$16:E65,E65)=1,ROW(E65),"")</f>
        <v/>
      </c>
    </row>
    <row r="66" spans="1:12" ht="18" hidden="1" customHeight="1" x14ac:dyDescent="0.2">
      <c r="A66" s="61"/>
      <c r="B66" s="12" t="str">
        <f t="shared" si="4"/>
        <v/>
      </c>
      <c r="C66" s="66"/>
      <c r="D66" s="66"/>
      <c r="E66" s="67"/>
      <c r="F66" s="68"/>
      <c r="G66" s="85"/>
      <c r="H66" s="66"/>
      <c r="I66" s="82"/>
      <c r="K66" t="str">
        <f>IF(COUNTIF($E$16:E66,E66)=1,ROW(E66),"")</f>
        <v/>
      </c>
    </row>
    <row r="67" spans="1:12" ht="18" hidden="1" customHeight="1" x14ac:dyDescent="0.2">
      <c r="A67" s="61"/>
      <c r="B67" s="12" t="str">
        <f t="shared" si="4"/>
        <v/>
      </c>
      <c r="C67" s="66"/>
      <c r="D67" s="66"/>
      <c r="E67" s="67"/>
      <c r="F67" s="68"/>
      <c r="G67" s="85"/>
      <c r="H67" s="66"/>
      <c r="I67" s="82"/>
      <c r="K67" t="str">
        <f>IF(COUNTIF($E$16:E67,E67)=1,ROW(E67),"")</f>
        <v/>
      </c>
    </row>
    <row r="68" spans="1:12" ht="18" hidden="1" customHeight="1" x14ac:dyDescent="0.2">
      <c r="A68" s="61"/>
      <c r="B68" s="12" t="str">
        <f t="shared" si="4"/>
        <v/>
      </c>
      <c r="C68" s="66"/>
      <c r="D68" s="66"/>
      <c r="E68" s="67"/>
      <c r="F68" s="68"/>
      <c r="G68" s="85"/>
      <c r="H68" s="66"/>
      <c r="I68" s="82"/>
      <c r="K68" t="str">
        <f>IF(COUNTIF($E$16:E68,E68)=1,ROW(E68),"")</f>
        <v/>
      </c>
    </row>
    <row r="69" spans="1:12" ht="18" hidden="1" customHeight="1" x14ac:dyDescent="0.2">
      <c r="A69" s="61"/>
      <c r="B69" s="12" t="str">
        <f t="shared" si="4"/>
        <v/>
      </c>
      <c r="C69" s="66"/>
      <c r="D69" s="66"/>
      <c r="E69" s="67"/>
      <c r="F69" s="68"/>
      <c r="G69" s="85"/>
      <c r="H69" s="66"/>
      <c r="I69" s="82"/>
      <c r="K69" t="str">
        <f>IF(COUNTIF($E$16:E69,E69)=1,ROW(E69),"")</f>
        <v/>
      </c>
    </row>
    <row r="70" spans="1:12" ht="18" hidden="1" customHeight="1" x14ac:dyDescent="0.2">
      <c r="A70" s="61"/>
      <c r="B70" s="12" t="str">
        <f t="shared" si="4"/>
        <v/>
      </c>
      <c r="C70" s="66"/>
      <c r="D70" s="66"/>
      <c r="E70" s="67"/>
      <c r="F70" s="68"/>
      <c r="G70" s="85"/>
      <c r="H70" s="66"/>
      <c r="I70" s="82"/>
      <c r="K70" t="str">
        <f>IF(COUNTIF($E$16:E70,E70)=1,ROW(E70),"")</f>
        <v/>
      </c>
    </row>
    <row r="71" spans="1:12" ht="18" hidden="1" customHeight="1" x14ac:dyDescent="0.2">
      <c r="A71" s="61"/>
      <c r="B71" s="12" t="str">
        <f t="shared" si="4"/>
        <v/>
      </c>
      <c r="C71" s="66"/>
      <c r="D71" s="66"/>
      <c r="E71" s="67"/>
      <c r="F71" s="68"/>
      <c r="G71" s="85"/>
      <c r="H71" s="66"/>
      <c r="I71" s="82"/>
      <c r="K71" t="str">
        <f>IF(COUNTIF($E$16:E71,E71)=1,ROW(E71),"")</f>
        <v/>
      </c>
    </row>
    <row r="72" spans="1:12" ht="18" hidden="1" customHeight="1" x14ac:dyDescent="0.2">
      <c r="A72" s="61"/>
      <c r="B72" s="12" t="str">
        <f t="shared" si="4"/>
        <v/>
      </c>
      <c r="C72" s="66"/>
      <c r="D72" s="66"/>
      <c r="E72" s="67"/>
      <c r="F72" s="68"/>
      <c r="G72" s="85"/>
      <c r="H72" s="66"/>
      <c r="I72" s="82"/>
      <c r="K72" t="str">
        <f>IF(COUNTIF($E$16:E72,E72)=1,ROW(E72),"")</f>
        <v/>
      </c>
    </row>
    <row r="73" spans="1:12" ht="18" hidden="1" customHeight="1" x14ac:dyDescent="0.2">
      <c r="A73" s="61"/>
      <c r="B73" s="12" t="str">
        <f t="shared" si="4"/>
        <v/>
      </c>
      <c r="C73" s="66"/>
      <c r="D73" s="66"/>
      <c r="E73" s="67"/>
      <c r="F73" s="68"/>
      <c r="G73" s="85"/>
      <c r="H73" s="66"/>
      <c r="I73" s="82"/>
      <c r="K73" t="str">
        <f>IF(COUNTIF($E$16:E73,E73)=1,ROW(E73),"")</f>
        <v/>
      </c>
    </row>
    <row r="74" spans="1:12" ht="18" hidden="1" customHeight="1" x14ac:dyDescent="0.2">
      <c r="A74" s="61"/>
      <c r="B74" s="12" t="str">
        <f t="shared" si="4"/>
        <v/>
      </c>
      <c r="C74" s="66"/>
      <c r="D74" s="66"/>
      <c r="E74" s="67"/>
      <c r="F74" s="68"/>
      <c r="G74" s="85"/>
      <c r="H74" s="66"/>
      <c r="I74" s="82"/>
      <c r="K74" t="str">
        <f>IF(COUNTIF($E$16:E74,E74)=1,ROW(E74),"")</f>
        <v/>
      </c>
    </row>
    <row r="75" spans="1:12" ht="18" customHeight="1" thickBot="1" x14ac:dyDescent="0.25">
      <c r="A75" s="62"/>
      <c r="B75" s="13" t="str">
        <f t="shared" si="4"/>
        <v/>
      </c>
      <c r="C75" s="69"/>
      <c r="D75" s="69"/>
      <c r="E75" s="70"/>
      <c r="F75" s="71"/>
      <c r="G75" s="86"/>
      <c r="H75" s="69"/>
      <c r="I75" s="83"/>
      <c r="K75" t="str">
        <f>IF(COUNTIF($E$16:E75,E75)=1,ROW(E75),"")</f>
        <v/>
      </c>
    </row>
    <row r="76" spans="1:12" ht="18" customHeight="1" thickTop="1" x14ac:dyDescent="0.2">
      <c r="A76" s="99" t="s">
        <v>15</v>
      </c>
      <c r="B76" s="100"/>
      <c r="C76" s="100"/>
      <c r="D76" s="23"/>
      <c r="E76" s="34" t="str">
        <f>D6</f>
        <v>支払通貨</v>
      </c>
      <c r="F76" s="31" t="s">
        <v>19</v>
      </c>
      <c r="G76" s="47"/>
      <c r="H76" s="30" t="s">
        <v>27</v>
      </c>
      <c r="I76" s="23"/>
    </row>
    <row r="77" spans="1:12" ht="18" customHeight="1" thickBot="1" x14ac:dyDescent="0.25">
      <c r="A77" s="101"/>
      <c r="B77" s="102"/>
      <c r="C77" s="102"/>
      <c r="D77" s="45"/>
      <c r="E77" s="34" t="s">
        <v>32</v>
      </c>
      <c r="F77" s="46" t="s">
        <v>33</v>
      </c>
      <c r="G77" s="48"/>
      <c r="H77" s="49" t="s">
        <v>34</v>
      </c>
      <c r="I77" s="45"/>
      <c r="K77" s="3" t="str">
        <f>E76</f>
        <v>支払通貨</v>
      </c>
    </row>
    <row r="78" spans="1:12" ht="18" customHeight="1" thickTop="1" x14ac:dyDescent="0.2">
      <c r="A78" s="101"/>
      <c r="B78" s="102"/>
      <c r="C78" s="102"/>
      <c r="D78" s="32" t="str">
        <f>IF(E78&lt;&gt;"",$E$76,"")</f>
        <v/>
      </c>
      <c r="E78" s="6" t="str">
        <f>IFERROR(INDEX(E:E,SMALL($K$16:$K$75,1)),"")</f>
        <v/>
      </c>
      <c r="F78" s="8" t="str">
        <f>IF(E78&lt;&gt;"",SUMIFS($F$16:$F$75,$B$16:$B$75,MONTH($A$4),$E$16:$E$75,E78),"")</f>
        <v/>
      </c>
      <c r="G78" s="24" t="s">
        <v>16</v>
      </c>
      <c r="H78" s="50" t="str">
        <f>IF(F78&lt;&gt;"",ROUNDDOWN(F78*DGET($D$6:$I$13,$I$6,K77:K78),0),"")</f>
        <v/>
      </c>
      <c r="I78" s="1"/>
      <c r="K78" s="33" t="str">
        <f>E78</f>
        <v/>
      </c>
      <c r="L78" s="3" t="str">
        <f>K77</f>
        <v>支払通貨</v>
      </c>
    </row>
    <row r="79" spans="1:12" ht="18" customHeight="1" x14ac:dyDescent="0.2">
      <c r="A79" s="101"/>
      <c r="B79" s="102"/>
      <c r="C79" s="102"/>
      <c r="D79" s="32" t="str">
        <f t="shared" ref="D79:D82" si="5">IF(E79&lt;&gt;"",$E$76,"")</f>
        <v/>
      </c>
      <c r="E79" s="3" t="str">
        <f>IFERROR(INDEX(E:E,SMALL($K$16:$K$75,2)),"")</f>
        <v/>
      </c>
      <c r="F79" s="9" t="str">
        <f>IF(E79&lt;&gt;"",SUMIFS($F$16:$F$75,$B$16:$B$75,MONTH($A$4),$E$16:$E$75,E79),"")</f>
        <v/>
      </c>
      <c r="G79" s="25" t="s">
        <v>16</v>
      </c>
      <c r="H79" s="37" t="str">
        <f>IF(F79&lt;&gt;"",ROUNDDOWN(F79*DGET($D$6:$I$13,$I$6,L78:L79),0),"")</f>
        <v/>
      </c>
      <c r="I79" s="1"/>
      <c r="L79" s="33" t="str">
        <f>E79</f>
        <v/>
      </c>
    </row>
    <row r="80" spans="1:12" ht="18" customHeight="1" x14ac:dyDescent="0.2">
      <c r="A80" s="101"/>
      <c r="B80" s="102"/>
      <c r="C80" s="102"/>
      <c r="D80" s="32" t="str">
        <f t="shared" si="5"/>
        <v/>
      </c>
      <c r="E80" s="3" t="str">
        <f>IFERROR(INDEX(E:E,SMALL($K$16:$K$75,3)),"")</f>
        <v/>
      </c>
      <c r="F80" s="9" t="str">
        <f>IF(E80&lt;&gt;"",SUMIFS($F$16:$F$75,$B$16:$B$75,MONTH($A$4),$E$16:$E$75,E80),"")</f>
        <v/>
      </c>
      <c r="G80" s="25" t="s">
        <v>16</v>
      </c>
      <c r="H80" s="37" t="str">
        <f>IF(F80&lt;&gt;"",ROUNDDOWN(F80*DGET($D$6:$I$13,$I$6,M100:M101),0),"")</f>
        <v/>
      </c>
      <c r="I80" s="1"/>
    </row>
    <row r="81" spans="1:15" ht="18" customHeight="1" x14ac:dyDescent="0.2">
      <c r="A81" s="101"/>
      <c r="B81" s="102"/>
      <c r="C81" s="102"/>
      <c r="D81" s="32" t="str">
        <f t="shared" si="5"/>
        <v/>
      </c>
      <c r="E81" s="3" t="str">
        <f>IFERROR(INDEX(E:E,SMALL($K$16:$K$75,4)),"")</f>
        <v/>
      </c>
      <c r="F81" s="9" t="str">
        <f>IF(E81&lt;&gt;"",SUMIFS($F$16:$F$75,$B$16:$B$75,MONTH($A$4),$E$16:$E$75,E81),"")</f>
        <v/>
      </c>
      <c r="G81" s="25" t="s">
        <v>16</v>
      </c>
      <c r="H81" s="37" t="str">
        <f>IF(F81&lt;&gt;"",ROUNDDOWN(F81*DGET($D$6:$I$13,$I$6,N102:N103),0),"")</f>
        <v/>
      </c>
      <c r="I81" s="1"/>
    </row>
    <row r="82" spans="1:15" ht="18" customHeight="1" thickBot="1" x14ac:dyDescent="0.25">
      <c r="A82" s="101"/>
      <c r="B82" s="102"/>
      <c r="C82" s="102"/>
      <c r="D82" s="32" t="str">
        <f t="shared" si="5"/>
        <v/>
      </c>
      <c r="E82" s="7" t="str">
        <f>IFERROR(INDEX(E:E,SMALL($K$16:$K$75,5)),"")</f>
        <v/>
      </c>
      <c r="F82" s="10" t="str">
        <f>IF(E82&lt;&gt;"",SUMIFS($F$16:$F$75,$B$16:$B$75,MONTH($A$4),$E$16:$E$75,E82),"")</f>
        <v/>
      </c>
      <c r="G82" s="51" t="s">
        <v>16</v>
      </c>
      <c r="H82" s="52" t="str">
        <f>IF(F82&lt;&gt;"",ROUNDDOWN(F82*DGET($D$6:$I$13,$I$6,O85:O86),0),"")</f>
        <v/>
      </c>
      <c r="I82" s="1"/>
    </row>
    <row r="83" spans="1:15" ht="18" customHeight="1" thickTop="1" x14ac:dyDescent="0.2">
      <c r="A83" s="103"/>
      <c r="B83" s="104"/>
      <c r="C83" s="104"/>
      <c r="D83" s="38"/>
      <c r="E83" s="105" t="s">
        <v>35</v>
      </c>
      <c r="F83" s="106"/>
      <c r="G83" s="107"/>
      <c r="H83" s="53">
        <f>SUM(H78:H82)</f>
        <v>0</v>
      </c>
      <c r="I83" s="2"/>
    </row>
    <row r="85" spans="1:15" x14ac:dyDescent="0.2">
      <c r="O85" s="3" t="str">
        <f>N102</f>
        <v>支払通貨</v>
      </c>
    </row>
    <row r="86" spans="1:15" x14ac:dyDescent="0.2">
      <c r="O86" s="3" t="str">
        <f>E82</f>
        <v/>
      </c>
    </row>
    <row r="100" spans="13:14" x14ac:dyDescent="0.2">
      <c r="M100" s="3" t="str">
        <f>L78</f>
        <v>支払通貨</v>
      </c>
    </row>
    <row r="101" spans="13:14" x14ac:dyDescent="0.2">
      <c r="M101" s="33" t="str">
        <f>E80</f>
        <v/>
      </c>
    </row>
    <row r="102" spans="13:14" x14ac:dyDescent="0.2">
      <c r="N102" s="3" t="str">
        <f>M100</f>
        <v>支払通貨</v>
      </c>
    </row>
    <row r="103" spans="13:14" x14ac:dyDescent="0.2">
      <c r="N103" s="33" t="str">
        <f>E81</f>
        <v/>
      </c>
    </row>
  </sheetData>
  <mergeCells count="8">
    <mergeCell ref="A76:C83"/>
    <mergeCell ref="E83:G83"/>
    <mergeCell ref="E1:H1"/>
    <mergeCell ref="E2:H2"/>
    <mergeCell ref="D4:H4"/>
    <mergeCell ref="E6:F6"/>
    <mergeCell ref="E7:F7"/>
    <mergeCell ref="H7:I7"/>
  </mergeCells>
  <phoneticPr fontId="2"/>
  <dataValidations count="1">
    <dataValidation type="list" allowBlank="1" showInputMessage="1" showErrorMessage="1" sqref="I17:I75 I16" xr:uid="{9B2A6222-0675-4156-9E29-BF7DBABA0667}">
      <formula1>$N$16:$N$46</formula1>
    </dataValidation>
  </dataValidations>
  <printOptions horizontalCentered="1"/>
  <pageMargins left="0.43307086614173229" right="0.43307086614173229" top="0.55118110236220474" bottom="0.55118110236220474" header="0.31496062992125984" footer="0.31496062992125984"/>
  <pageSetup paperSize="8" scale="8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Sample</vt:lpstr>
      <vt:lpstr>Form of Monthly Account Book</vt:lpstr>
      <vt:lpstr>'Form of Monthly Account Book'!Print_Area</vt:lpstr>
      <vt:lpstr>Sample!Print_Area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2020-08-03T02:55:11Z</cp:lastPrinted>
  <dcterms:created xsi:type="dcterms:W3CDTF">2020-05-15T00:07:54Z</dcterms:created>
  <dcterms:modified xsi:type="dcterms:W3CDTF">2023-04-25T01:43:27Z</dcterms:modified>
</cp:coreProperties>
</file>