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Tsrfl011\03.寄附講座G\05 広報\ホームページ作成・更新\案件募集型\02.HP原稿\HP変更(2025年8月)\"/>
    </mc:Choice>
  </mc:AlternateContent>
  <xr:revisionPtr revIDLastSave="0" documentId="8_{9026AD87-EA18-4F29-B321-7D4DAA520EB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cct. Book (Monthly)" sheetId="5" r:id="rId1"/>
    <sheet name="SAMPLE" sheetId="3" r:id="rId2"/>
    <sheet name="事務局用_参照テーブル" sheetId="4" state="hidden" r:id="rId3"/>
  </sheets>
  <definedNames>
    <definedName name="_xlnm.Print_Area" localSheetId="0">'Acct. Book (Monthly)'!$A$1:$I$56</definedName>
    <definedName name="_xlnm.Print_Area" localSheetId="1">SAMPLE!$A$1:$I$56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3" l="1"/>
  <c r="K17" i="5"/>
  <c r="K18" i="5"/>
  <c r="K19" i="5"/>
  <c r="K20" i="5"/>
  <c r="K21" i="5"/>
  <c r="K22" i="5"/>
  <c r="K23" i="5"/>
  <c r="K24" i="5"/>
  <c r="K25" i="5"/>
  <c r="K26" i="5"/>
  <c r="C9" i="5"/>
  <c r="B16" i="5"/>
  <c r="B17" i="5"/>
  <c r="B19" i="5"/>
  <c r="B20" i="5"/>
  <c r="B21" i="5"/>
  <c r="B22" i="5"/>
  <c r="B23" i="5"/>
  <c r="I9" i="3"/>
  <c r="H9" i="3"/>
  <c r="H8" i="3"/>
  <c r="L51" i="5"/>
  <c r="M52" i="5" s="1"/>
  <c r="N53" i="5" s="1"/>
  <c r="O54" i="5" s="1"/>
  <c r="K50" i="5"/>
  <c r="E49" i="5"/>
  <c r="K48" i="5"/>
  <c r="B48" i="5"/>
  <c r="K47" i="5"/>
  <c r="B47" i="5"/>
  <c r="K46" i="5"/>
  <c r="B46" i="5"/>
  <c r="K45" i="5"/>
  <c r="B45" i="5"/>
  <c r="K44" i="5"/>
  <c r="B44" i="5"/>
  <c r="K43" i="5"/>
  <c r="B43" i="5"/>
  <c r="K42" i="5"/>
  <c r="B42" i="5"/>
  <c r="K41" i="5"/>
  <c r="B41" i="5"/>
  <c r="K40" i="5"/>
  <c r="B40" i="5"/>
  <c r="K39" i="5"/>
  <c r="B39" i="5"/>
  <c r="K38" i="5"/>
  <c r="B38" i="5"/>
  <c r="K37" i="5"/>
  <c r="B37" i="5"/>
  <c r="K36" i="5"/>
  <c r="B36" i="5"/>
  <c r="K35" i="5"/>
  <c r="B35" i="5"/>
  <c r="K34" i="5"/>
  <c r="B34" i="5"/>
  <c r="K33" i="5"/>
  <c r="B33" i="5"/>
  <c r="K29" i="5"/>
  <c r="B29" i="5"/>
  <c r="B26" i="5"/>
  <c r="B25" i="5"/>
  <c r="B24" i="5"/>
  <c r="K16" i="5"/>
  <c r="C13" i="5"/>
  <c r="G13" i="5" s="1"/>
  <c r="C12" i="5"/>
  <c r="I12" i="5" s="1"/>
  <c r="C11" i="5"/>
  <c r="G11" i="5" s="1"/>
  <c r="E11" i="5" s="1"/>
  <c r="C10" i="5"/>
  <c r="I10" i="5" s="1"/>
  <c r="I9" i="5"/>
  <c r="H9" i="5"/>
  <c r="H8" i="5"/>
  <c r="A5" i="5"/>
  <c r="K17" i="3"/>
  <c r="K18" i="3"/>
  <c r="K19" i="3"/>
  <c r="K20" i="3"/>
  <c r="K21" i="3"/>
  <c r="K22" i="3"/>
  <c r="K23" i="3"/>
  <c r="K24" i="3"/>
  <c r="K25" i="3"/>
  <c r="K26" i="3"/>
  <c r="K29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B24" i="3"/>
  <c r="B25" i="3"/>
  <c r="B26" i="3"/>
  <c r="B29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F23" i="3"/>
  <c r="B23" i="3"/>
  <c r="F22" i="3"/>
  <c r="B22" i="3"/>
  <c r="F21" i="3"/>
  <c r="B21" i="3"/>
  <c r="B20" i="3"/>
  <c r="B19" i="3"/>
  <c r="B18" i="3"/>
  <c r="F17" i="3"/>
  <c r="B17" i="3"/>
  <c r="B16" i="3"/>
  <c r="G12" i="5" l="1"/>
  <c r="I11" i="5"/>
  <c r="E54" i="5"/>
  <c r="D54" i="5" s="1"/>
  <c r="H13" i="5"/>
  <c r="E13" i="5"/>
  <c r="E53" i="5"/>
  <c r="H11" i="5"/>
  <c r="E52" i="5"/>
  <c r="G10" i="5"/>
  <c r="I13" i="5"/>
  <c r="E51" i="5"/>
  <c r="E55" i="5"/>
  <c r="H12" i="5" l="1"/>
  <c r="E12" i="5"/>
  <c r="F54" i="5"/>
  <c r="H54" i="5" s="1"/>
  <c r="N54" i="5"/>
  <c r="H10" i="5"/>
  <c r="E10" i="5"/>
  <c r="D53" i="5"/>
  <c r="M53" i="5"/>
  <c r="F53" i="5"/>
  <c r="H53" i="5" s="1"/>
  <c r="L52" i="5"/>
  <c r="F52" i="5"/>
  <c r="H52" i="5" s="1"/>
  <c r="D52" i="5"/>
  <c r="O55" i="5"/>
  <c r="F55" i="5"/>
  <c r="H55" i="5" s="1"/>
  <c r="D55" i="5"/>
  <c r="K51" i="5"/>
  <c r="F51" i="5"/>
  <c r="H51" i="5" s="1"/>
  <c r="D51" i="5"/>
  <c r="H56" i="5" l="1"/>
  <c r="C9" i="3" l="1"/>
  <c r="C13" i="3" l="1"/>
  <c r="G13" i="3" l="1"/>
  <c r="I13" i="3"/>
  <c r="C10" i="3"/>
  <c r="C12" i="3"/>
  <c r="C11" i="3"/>
  <c r="E13" i="3" l="1"/>
  <c r="H13" i="3"/>
  <c r="G11" i="3"/>
  <c r="I11" i="3"/>
  <c r="I12" i="3"/>
  <c r="G12" i="3"/>
  <c r="I10" i="3"/>
  <c r="G10" i="3"/>
  <c r="E49" i="3"/>
  <c r="K50" i="3" s="1"/>
  <c r="L51" i="3" s="1"/>
  <c r="M52" i="3" s="1"/>
  <c r="N53" i="3" s="1"/>
  <c r="O54" i="3" s="1"/>
  <c r="A5" i="3"/>
  <c r="H12" i="3" l="1"/>
  <c r="E12" i="3"/>
  <c r="E11" i="3"/>
  <c r="H11" i="3"/>
  <c r="H10" i="3"/>
  <c r="E10" i="3"/>
  <c r="E55" i="3"/>
  <c r="E53" i="3"/>
  <c r="M53" i="3" s="1"/>
  <c r="E52" i="3"/>
  <c r="E51" i="3"/>
  <c r="K51" i="3" s="1"/>
  <c r="E54" i="3"/>
  <c r="N54" i="3" s="1"/>
  <c r="L52" i="3" l="1"/>
  <c r="F52" i="3"/>
  <c r="H52" i="3" s="1"/>
  <c r="F53" i="3"/>
  <c r="H53" i="3" s="1"/>
  <c r="F55" i="3"/>
  <c r="H55" i="3" s="1"/>
  <c r="O55" i="3"/>
  <c r="F51" i="3"/>
  <c r="H51" i="3" s="1"/>
  <c r="F54" i="3"/>
  <c r="H54" i="3" s="1"/>
  <c r="D55" i="3"/>
  <c r="D53" i="3"/>
  <c r="D51" i="3"/>
  <c r="D54" i="3"/>
  <c r="D52" i="3"/>
  <c r="H5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木戸 孝之(Kido Takayuki)</author>
  </authors>
  <commentList>
    <comment ref="A4" authorId="0" shapeId="0" xr:uid="{00003B10-01CA-40E4-B53C-DB9270C56979}">
      <text>
        <r>
          <rPr>
            <b/>
            <sz val="9"/>
            <color indexed="81"/>
            <rFont val="ＭＳ Ｐゴシック"/>
            <family val="3"/>
            <charset val="128"/>
          </rPr>
          <t>"yyyy/mm/1"の形式で入力して下さい。</t>
        </r>
      </text>
    </comment>
  </commentList>
</comments>
</file>

<file path=xl/sharedStrings.xml><?xml version="1.0" encoding="utf-8"?>
<sst xmlns="http://schemas.openxmlformats.org/spreadsheetml/2006/main" count="247" uniqueCount="155">
  <si>
    <t>精算月
Settlement Month</t>
    <rPh sb="0" eb="2">
      <t>セイサン</t>
    </rPh>
    <rPh sb="2" eb="3">
      <t>ツキ</t>
    </rPh>
    <phoneticPr fontId="2"/>
  </si>
  <si>
    <t>摘要
Description</t>
    <rPh sb="0" eb="2">
      <t>テキヨウ</t>
    </rPh>
    <phoneticPr fontId="2"/>
  </si>
  <si>
    <t>支払先
Payment Recipient</t>
    <rPh sb="0" eb="2">
      <t>シハライ</t>
    </rPh>
    <rPh sb="2" eb="3">
      <t>サキ</t>
    </rPh>
    <phoneticPr fontId="2"/>
  </si>
  <si>
    <t>通貨単位
Currency Unit</t>
    <rPh sb="0" eb="2">
      <t>ツウカ</t>
    </rPh>
    <rPh sb="2" eb="4">
      <t>タンイ</t>
    </rPh>
    <phoneticPr fontId="2"/>
  </si>
  <si>
    <t>金額
Amount</t>
    <rPh sb="0" eb="2">
      <t>キンガク</t>
    </rPh>
    <phoneticPr fontId="2"/>
  </si>
  <si>
    <t>証憑No.
Evidence No.</t>
    <rPh sb="0" eb="2">
      <t>ショウヒョウ</t>
    </rPh>
    <phoneticPr fontId="2"/>
  </si>
  <si>
    <t>備考
Remarks</t>
    <rPh sb="0" eb="2">
      <t>ビコウ</t>
    </rPh>
    <phoneticPr fontId="2"/>
  </si>
  <si>
    <t>費目
Expense Item</t>
    <rPh sb="0" eb="2">
      <t>ヒモク</t>
    </rPh>
    <phoneticPr fontId="2"/>
  </si>
  <si>
    <t>支出日付
Date of Payment
(YYYY/MM/DD)</t>
    <rPh sb="0" eb="2">
      <t>シシュツ</t>
    </rPh>
    <rPh sb="2" eb="4">
      <t>ヒヅケ</t>
    </rPh>
    <phoneticPr fontId="2"/>
  </si>
  <si>
    <t>Monthly Account Book (Payment Record)</t>
    <phoneticPr fontId="2"/>
  </si>
  <si>
    <t>分</t>
    <rPh sb="0" eb="1">
      <t>ブン</t>
    </rPh>
    <phoneticPr fontId="2"/>
  </si>
  <si>
    <t>JPY</t>
    <phoneticPr fontId="2"/>
  </si>
  <si>
    <t>月間合計
Monthly Total Amount</t>
    <rPh sb="0" eb="2">
      <t>ゲッカン</t>
    </rPh>
    <rPh sb="2" eb="4">
      <t>ゴウケイ</t>
    </rPh>
    <phoneticPr fontId="2"/>
  </si>
  <si>
    <t>⇒</t>
    <phoneticPr fontId="2"/>
  </si>
  <si>
    <t>円貨換算レート</t>
    <rPh sb="0" eb="2">
      <t>エンカ</t>
    </rPh>
    <rPh sb="2" eb="4">
      <t>カンサン</t>
    </rPh>
    <phoneticPr fontId="2"/>
  </si>
  <si>
    <t>合計金額</t>
    <rPh sb="0" eb="2">
      <t>ゴウケイ</t>
    </rPh>
    <rPh sb="2" eb="4">
      <t>キンガク</t>
    </rPh>
    <phoneticPr fontId="2"/>
  </si>
  <si>
    <t>単位</t>
    <rPh sb="0" eb="2">
      <t>タンイ</t>
    </rPh>
    <phoneticPr fontId="2"/>
  </si>
  <si>
    <t>支払通貨</t>
    <rPh sb="0" eb="2">
      <t>シハライ</t>
    </rPh>
    <rPh sb="2" eb="4">
      <t>ツウカ</t>
    </rPh>
    <phoneticPr fontId="2"/>
  </si>
  <si>
    <t>円貨換算合計額</t>
    <phoneticPr fontId="2"/>
  </si>
  <si>
    <t>Unit</t>
    <phoneticPr fontId="2"/>
  </si>
  <si>
    <t>対USDレート</t>
    <rPh sb="0" eb="1">
      <t>タイ</t>
    </rPh>
    <phoneticPr fontId="2"/>
  </si>
  <si>
    <t>Exchange Rate to USD</t>
    <phoneticPr fontId="2"/>
  </si>
  <si>
    <t>Currency of Payment</t>
    <phoneticPr fontId="2"/>
  </si>
  <si>
    <t>Currency</t>
    <phoneticPr fontId="2"/>
  </si>
  <si>
    <t>Total Amount</t>
    <phoneticPr fontId="2"/>
  </si>
  <si>
    <t>Total Amount in JPY</t>
    <phoneticPr fontId="2"/>
  </si>
  <si>
    <t>円貨合計 Grand Total in JPY</t>
    <rPh sb="0" eb="2">
      <t>エンカ</t>
    </rPh>
    <rPh sb="2" eb="4">
      <t>ゴウケイ</t>
    </rPh>
    <phoneticPr fontId="2"/>
  </si>
  <si>
    <t>寄附講座 実施経費 月別支出明細書</t>
    <rPh sb="0" eb="2">
      <t>キフ</t>
    </rPh>
    <rPh sb="2" eb="4">
      <t>コウザ</t>
    </rPh>
    <rPh sb="5" eb="7">
      <t>ジッシ</t>
    </rPh>
    <rPh sb="7" eb="9">
      <t>ケイヒ</t>
    </rPh>
    <rPh sb="10" eb="12">
      <t>ツキベツ</t>
    </rPh>
    <rPh sb="12" eb="14">
      <t>シシュツ</t>
    </rPh>
    <rPh sb="14" eb="17">
      <t>メイサイショ</t>
    </rPh>
    <phoneticPr fontId="2"/>
  </si>
  <si>
    <r>
      <t>適用換算レート/Applicable Exchange Rate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vertAlign val="superscript"/>
        <sz val="12"/>
        <color theme="1"/>
        <rFont val="ＭＳ Ｐゴシック"/>
        <family val="3"/>
        <charset val="128"/>
        <scheme val="minor"/>
      </rPr>
      <t>*1</t>
    </r>
    <rPh sb="0" eb="2">
      <t>テキヨウ</t>
    </rPh>
    <rPh sb="2" eb="4">
      <t>カンサン</t>
    </rPh>
    <phoneticPr fontId="2"/>
  </si>
  <si>
    <t>VND</t>
  </si>
  <si>
    <t>講座名</t>
    <rPh sb="0" eb="2">
      <t>コウザ</t>
    </rPh>
    <rPh sb="2" eb="3">
      <t>メイ</t>
    </rPh>
    <phoneticPr fontId="2"/>
  </si>
  <si>
    <t>Course Title</t>
    <phoneticPr fontId="2"/>
  </si>
  <si>
    <t>1 講座実施費</t>
    <phoneticPr fontId="2"/>
  </si>
  <si>
    <t>1-(1) 主任講師謝金/ Remuneration for Program Advisor</t>
    <phoneticPr fontId="2"/>
  </si>
  <si>
    <t>1-(2)  講師技術料/ Technical Guidance Fee for Lecturers</t>
    <rPh sb="7" eb="9">
      <t>コウシ</t>
    </rPh>
    <phoneticPr fontId="2"/>
  </si>
  <si>
    <t>1-(3)-a. 教材原稿料/ Expenses of Creating Teaching Materials</t>
    <rPh sb="9" eb="11">
      <t>キョウザイ</t>
    </rPh>
    <rPh sb="11" eb="14">
      <t>ゲンコウリョウ</t>
    </rPh>
    <phoneticPr fontId="2"/>
  </si>
  <si>
    <t>1-(3)-b. 教材印刷製本費/ Expenses of Printing and Binding Teaching Materials</t>
    <rPh sb="11" eb="13">
      <t>インサツ</t>
    </rPh>
    <rPh sb="13" eb="16">
      <t>セイホンヒ</t>
    </rPh>
    <phoneticPr fontId="2"/>
  </si>
  <si>
    <t>1-(3)-c. 教材消耗品費/ Expenses of Consumable Materials for Lecture</t>
    <rPh sb="11" eb="15">
      <t>ショウモウヒンヒ</t>
    </rPh>
    <phoneticPr fontId="2"/>
  </si>
  <si>
    <t>3 遠隔指導導入支援費</t>
    <phoneticPr fontId="2"/>
  </si>
  <si>
    <t>寄附講座開設費/ Expenses for the Implementation of the Industry-Academia Collaborative Program</t>
    <rPh sb="0" eb="2">
      <t>キフ</t>
    </rPh>
    <rPh sb="2" eb="4">
      <t>コウザ</t>
    </rPh>
    <rPh sb="4" eb="6">
      <t>カイセツ</t>
    </rPh>
    <rPh sb="6" eb="7">
      <t>ヒ</t>
    </rPh>
    <phoneticPr fontId="2"/>
  </si>
  <si>
    <t>4 開設校協力謝金</t>
    <rPh sb="2" eb="4">
      <t>カイセツ</t>
    </rPh>
    <rPh sb="4" eb="5">
      <t>コウ</t>
    </rPh>
    <rPh sb="5" eb="7">
      <t>キョウリョク</t>
    </rPh>
    <rPh sb="7" eb="9">
      <t>シャキン</t>
    </rPh>
    <phoneticPr fontId="2"/>
  </si>
  <si>
    <t>5 寄附講座運営管理旅費</t>
    <phoneticPr fontId="2"/>
  </si>
  <si>
    <t xml:space="preserve">1-(7)-a. 資機材購入費及び賃借料/ Expenses for Purchase or Rental of Devices and Equipment </t>
    <rPh sb="12" eb="14">
      <t>コウニュウ</t>
    </rPh>
    <rPh sb="15" eb="16">
      <t>オヨ</t>
    </rPh>
    <rPh sb="17" eb="20">
      <t>チンシャクリョウ</t>
    </rPh>
    <phoneticPr fontId="2"/>
  </si>
  <si>
    <t>1-(7)-b. 資機材調達諸経費/ Miscellaneous Expenses for the Procurement of Devices and Equipment</t>
    <rPh sb="9" eb="12">
      <t>シキザイ</t>
    </rPh>
    <rPh sb="12" eb="14">
      <t>チョウタツ</t>
    </rPh>
    <rPh sb="14" eb="17">
      <t>ショケイヒ</t>
    </rPh>
    <phoneticPr fontId="2"/>
  </si>
  <si>
    <t>1-(9)-a. 講座実施消耗品費/ Expense of Supplies necessary for Lectures</t>
    <rPh sb="13" eb="17">
      <t>ショウモウヒンヒ</t>
    </rPh>
    <phoneticPr fontId="2"/>
  </si>
  <si>
    <t>2-(2)-b. インターンシップ施設等使用料/ Rent Expenses on Facilities for Internship</t>
    <rPh sb="17" eb="19">
      <t>シセツ</t>
    </rPh>
    <rPh sb="19" eb="20">
      <t>ナド</t>
    </rPh>
    <rPh sb="20" eb="23">
      <t>シヨウリョウ</t>
    </rPh>
    <phoneticPr fontId="2"/>
  </si>
  <si>
    <t>1-(5) 通訳謝金/ Interpretation Fee for Classes</t>
    <rPh sb="6" eb="8">
      <t>ツウヤク</t>
    </rPh>
    <rPh sb="8" eb="10">
      <t>シャキン</t>
    </rPh>
    <phoneticPr fontId="2"/>
  </si>
  <si>
    <t xml:space="preserve">1-(3)-e. 教材制作等委託外注費/ Outsourcing Expenses of Teaching Material Production  </t>
    <rPh sb="11" eb="14">
      <t>セイサクトウ</t>
    </rPh>
    <rPh sb="14" eb="16">
      <t>イタク</t>
    </rPh>
    <rPh sb="16" eb="19">
      <t>ガイチュウヒ</t>
    </rPh>
    <phoneticPr fontId="2"/>
  </si>
  <si>
    <t>1-(9)-c. 講座実施その他諸経費/ Other Expenses for Course Implementation</t>
    <rPh sb="9" eb="13">
      <t>コウザジッシ</t>
    </rPh>
    <rPh sb="15" eb="16">
      <t>タ</t>
    </rPh>
    <rPh sb="16" eb="19">
      <t>ショケイヒ</t>
    </rPh>
    <phoneticPr fontId="2"/>
  </si>
  <si>
    <t>3-(1) 遠隔指導導入支援謝金/ Rewards to Expert for Support on Introduction and Implementation of On-Line Guidance</t>
    <rPh sb="6" eb="10">
      <t>エンカクシドウ</t>
    </rPh>
    <rPh sb="10" eb="16">
      <t>ドウニュウシエンシャキン</t>
    </rPh>
    <phoneticPr fontId="2"/>
  </si>
  <si>
    <t>3-(2) 遠隔指導導入支援委託外注費/ Outsourcing Expenses of Support on Introduction and Implementation of On-line Guidance</t>
    <rPh sb="6" eb="8">
      <t>エンカク</t>
    </rPh>
    <rPh sb="8" eb="10">
      <t>シドウ</t>
    </rPh>
    <rPh sb="10" eb="14">
      <t>ドウニュウシエン</t>
    </rPh>
    <rPh sb="14" eb="16">
      <t>イタク</t>
    </rPh>
    <rPh sb="16" eb="19">
      <t>ガイチュウヒ</t>
    </rPh>
    <phoneticPr fontId="2"/>
  </si>
  <si>
    <t>1-(3)-d. 教材費その他諸経費/  Other Expenses of Teaching Materials</t>
    <rPh sb="14" eb="15">
      <t>タ</t>
    </rPh>
    <rPh sb="15" eb="18">
      <t>ショケイヒ</t>
    </rPh>
    <phoneticPr fontId="2"/>
  </si>
  <si>
    <t>1-(4) 講師通訳等旅費/ Travel Expenses for Lecturers and Interpreters</t>
    <rPh sb="6" eb="8">
      <t>コウシ</t>
    </rPh>
    <rPh sb="8" eb="11">
      <t>ツウヤクトウ</t>
    </rPh>
    <phoneticPr fontId="2"/>
  </si>
  <si>
    <t>1-(9)-b. 講座実施学外移動旅費/ Transportation Expense for Educational Activities Outside of Campus</t>
    <rPh sb="9" eb="11">
      <t>コウザ</t>
    </rPh>
    <rPh sb="11" eb="13">
      <t>ジッシ</t>
    </rPh>
    <rPh sb="13" eb="15">
      <t>ガクガイ</t>
    </rPh>
    <rPh sb="15" eb="17">
      <t>イドウ</t>
    </rPh>
    <rPh sb="17" eb="19">
      <t>リョヒ</t>
    </rPh>
    <phoneticPr fontId="2"/>
  </si>
  <si>
    <t>2-(2)-a. インターンシップ通訳謝金/ Interpretation Fee for Internship</t>
    <rPh sb="17" eb="19">
      <t>ツウヤク</t>
    </rPh>
    <rPh sb="19" eb="21">
      <t>シャキン</t>
    </rPh>
    <phoneticPr fontId="2"/>
  </si>
  <si>
    <t>4 開設校協力謝金/ Honorarium for Cooperation to the School Establishing the Course</t>
    <phoneticPr fontId="2"/>
  </si>
  <si>
    <t>1-(10) 国内講座受講者旅費/  Travel Expenses for International Students in Japan</t>
    <rPh sb="7" eb="11">
      <t>コクナイコウザ</t>
    </rPh>
    <rPh sb="11" eb="14">
      <t>ジュコウシャ</t>
    </rPh>
    <rPh sb="14" eb="16">
      <t>リョヒ</t>
    </rPh>
    <phoneticPr fontId="2"/>
  </si>
  <si>
    <t>1-(6) 施設等借上費/ Rent Expenses on Educational Facilities and Equipment</t>
    <phoneticPr fontId="2"/>
  </si>
  <si>
    <t>5 寄附講座運営管理旅費/ Administrative Travel Expenses for Preparation and Implementation of Program</t>
    <rPh sb="2" eb="6">
      <t>キフコウザ</t>
    </rPh>
    <rPh sb="6" eb="8">
      <t>ウンエイ</t>
    </rPh>
    <rPh sb="8" eb="12">
      <t>カンリリョヒ</t>
    </rPh>
    <phoneticPr fontId="2"/>
  </si>
  <si>
    <t>6 委託・外注費</t>
    <rPh sb="2" eb="4">
      <t>イタク</t>
    </rPh>
    <phoneticPr fontId="2"/>
  </si>
  <si>
    <t>6 委託・外注費/ Outsourcing Expenses</t>
    <rPh sb="2" eb="4">
      <t>イタク</t>
    </rPh>
    <rPh sb="5" eb="8">
      <t>ガイチュウヒ</t>
    </rPh>
    <phoneticPr fontId="2"/>
  </si>
  <si>
    <t>1USD=</t>
    <phoneticPr fontId="2"/>
  </si>
  <si>
    <t>2 インターンシップ実施費</t>
  </si>
  <si>
    <t>2-(1) 国外・国内インターンシップ参加者旅費/ Travel Expenses for Participants of Overseas and Domestic Internship</t>
    <phoneticPr fontId="2"/>
  </si>
  <si>
    <t>2-(2)-c. インターンシップ資料印刷製本費/ Expenses of Printing and Binding Teaching Materials for Internship</t>
  </si>
  <si>
    <t>2-(2)-d  インターンシップ機器賃借料/ Rent Expenses on Devices and Equipment Used by Interns</t>
  </si>
  <si>
    <t>2-(2)-e. インターンシップ消耗品費/ Expenses for Supplies for Internship</t>
  </si>
  <si>
    <t>2-(3)-f. インターンシップその他諸経費/ Other Expenses for Internship Implementation</t>
  </si>
  <si>
    <t xml:space="preserve">Exchange Rate to JPY </t>
    <phoneticPr fontId="2"/>
  </si>
  <si>
    <r>
      <t xml:space="preserve">1-(8)-a. </t>
    </r>
    <r>
      <rPr>
        <sz val="11"/>
        <color rgb="FFFF0000"/>
        <rFont val="ＭＳ Ｐゴシック"/>
        <family val="3"/>
        <charset val="128"/>
        <scheme val="minor"/>
      </rPr>
      <t>遠隔機材環境賃借料</t>
    </r>
    <r>
      <rPr>
        <sz val="11"/>
        <rFont val="ＭＳ Ｐゴシック"/>
        <family val="3"/>
        <charset val="128"/>
        <scheme val="minor"/>
      </rPr>
      <t>/</t>
    </r>
    <r>
      <rPr>
        <sz val="11"/>
        <color rgb="FFFF0000"/>
        <rFont val="ＭＳ Ｐゴシック"/>
        <family val="3"/>
        <charset val="128"/>
        <scheme val="minor"/>
      </rPr>
      <t xml:space="preserve"> Rental</t>
    </r>
    <r>
      <rPr>
        <sz val="11"/>
        <rFont val="ＭＳ Ｐゴシック"/>
        <family val="3"/>
        <charset val="128"/>
        <scheme val="minor"/>
      </rPr>
      <t xml:space="preserve"> Expenses of Devices and Equipment necessary for On-line Guidance</t>
    </r>
    <rPh sb="9" eb="11">
      <t>エンカク</t>
    </rPh>
    <rPh sb="11" eb="13">
      <t>キザイ</t>
    </rPh>
    <rPh sb="13" eb="15">
      <t>カンキョウ</t>
    </rPh>
    <rPh sb="15" eb="17">
      <t>チンシャク</t>
    </rPh>
    <rPh sb="17" eb="18">
      <t>リョウ</t>
    </rPh>
    <phoneticPr fontId="2"/>
  </si>
  <si>
    <r>
      <t xml:space="preserve">1-(8)-b. </t>
    </r>
    <r>
      <rPr>
        <sz val="11"/>
        <color rgb="FFFF0000"/>
        <rFont val="ＭＳ Ｐゴシック"/>
        <family val="3"/>
        <charset val="128"/>
        <scheme val="minor"/>
      </rPr>
      <t>遠隔機材環境諸経費/ Other</t>
    </r>
    <r>
      <rPr>
        <sz val="11"/>
        <rFont val="ＭＳ Ｐゴシック"/>
        <family val="3"/>
        <charset val="128"/>
        <scheme val="minor"/>
      </rPr>
      <t xml:space="preserve"> Expenses of Environmental Setting necessary for On-line Guidance</t>
    </r>
    <rPh sb="9" eb="11">
      <t>エンカク</t>
    </rPh>
    <rPh sb="11" eb="13">
      <t>キザイ</t>
    </rPh>
    <rPh sb="13" eb="15">
      <t>カンキョウ</t>
    </rPh>
    <rPh sb="15" eb="18">
      <t>ショケイヒ</t>
    </rPh>
    <phoneticPr fontId="2"/>
  </si>
  <si>
    <t>Philippines</t>
  </si>
  <si>
    <t>Thailand</t>
  </si>
  <si>
    <t>BDT</t>
  </si>
  <si>
    <t>INR</t>
  </si>
  <si>
    <t>Pakistan</t>
  </si>
  <si>
    <t>PKR</t>
  </si>
  <si>
    <t>LKR</t>
  </si>
  <si>
    <t>ARS</t>
  </si>
  <si>
    <t>COP</t>
  </si>
  <si>
    <t>CLP</t>
  </si>
  <si>
    <t>PEN</t>
  </si>
  <si>
    <t>Mexico</t>
  </si>
  <si>
    <t>MXN</t>
  </si>
  <si>
    <t>RWF</t>
  </si>
  <si>
    <t>South Africa</t>
  </si>
  <si>
    <t>ZAR</t>
  </si>
  <si>
    <t>日本銀行レート</t>
  </si>
  <si>
    <t>USD</t>
  </si>
  <si>
    <t>THB</t>
  </si>
  <si>
    <t>JPY</t>
  </si>
  <si>
    <t>日本</t>
  </si>
  <si>
    <t>USドル</t>
  </si>
  <si>
    <t>ユーロ</t>
  </si>
  <si>
    <t>EUR</t>
  </si>
  <si>
    <t>三菱UFJレート</t>
  </si>
  <si>
    <t>Cambodia*</t>
  </si>
  <si>
    <t>KHR</t>
  </si>
  <si>
    <t>Indonesia</t>
  </si>
  <si>
    <t>IDR</t>
  </si>
  <si>
    <t>Laos*</t>
  </si>
  <si>
    <t>LAK</t>
  </si>
  <si>
    <t>Malaysia*</t>
  </si>
  <si>
    <t>MYR</t>
  </si>
  <si>
    <t>Myanmar*</t>
  </si>
  <si>
    <t>MMK</t>
  </si>
  <si>
    <t>PHP</t>
  </si>
  <si>
    <t>Singapore</t>
  </si>
  <si>
    <t>SGD</t>
  </si>
  <si>
    <t>Vietnam*</t>
  </si>
  <si>
    <t>Bangladesh*</t>
  </si>
  <si>
    <t>India</t>
  </si>
  <si>
    <t>Sri  Lanka*</t>
  </si>
  <si>
    <t>Argentina*</t>
  </si>
  <si>
    <t>Colombia*</t>
  </si>
  <si>
    <t>Chile*</t>
  </si>
  <si>
    <t>Peru*</t>
  </si>
  <si>
    <t>Rwanda*</t>
  </si>
  <si>
    <t>Bahrain*</t>
  </si>
  <si>
    <t>BHR</t>
  </si>
  <si>
    <t>THB</t>
    <phoneticPr fontId="2"/>
  </si>
  <si>
    <t>*Applicable Exchange Rate will be entered by AOTS.</t>
    <phoneticPr fontId="2"/>
  </si>
  <si>
    <t>AOTS技術講座</t>
    <rPh sb="4" eb="6">
      <t>ギジュツ</t>
    </rPh>
    <rPh sb="6" eb="8">
      <t>コウザ</t>
    </rPh>
    <phoneticPr fontId="2"/>
  </si>
  <si>
    <t>航空券代（Mr. Pu）</t>
    <rPh sb="0" eb="4">
      <t>コウクウケンダイ</t>
    </rPh>
    <phoneticPr fontId="2"/>
  </si>
  <si>
    <t>XYZ Travel Co., Ltd.</t>
  </si>
  <si>
    <t>5-1</t>
  </si>
  <si>
    <t>NRT-BKK departimg on 18 May</t>
    <phoneticPr fontId="2"/>
  </si>
  <si>
    <t>日当・宿泊費</t>
    <rPh sb="0" eb="2">
      <t>ニットウ</t>
    </rPh>
    <rPh sb="3" eb="6">
      <t>シュクハクヒ</t>
    </rPh>
    <phoneticPr fontId="2"/>
  </si>
  <si>
    <t>Mr. PU</t>
    <phoneticPr fontId="2"/>
  </si>
  <si>
    <t>5-2</t>
  </si>
  <si>
    <t>1 night and 2 days from 18 May</t>
  </si>
  <si>
    <t>タクシー代（空港送迎）</t>
    <rPh sb="4" eb="5">
      <t>ダイ</t>
    </rPh>
    <rPh sb="6" eb="8">
      <t>クウコウ</t>
    </rPh>
    <rPh sb="8" eb="10">
      <t>ソウゲイ</t>
    </rPh>
    <phoneticPr fontId="2"/>
  </si>
  <si>
    <t>Airport Service Co., Ltd.</t>
  </si>
  <si>
    <t>5-3</t>
  </si>
  <si>
    <t>Airport Transportation on 18 May</t>
  </si>
  <si>
    <t>タクシー代（ホテルー大学間）</t>
    <rPh sb="4" eb="5">
      <t>ダイ</t>
    </rPh>
    <rPh sb="10" eb="13">
      <t>ダイガクカン</t>
    </rPh>
    <phoneticPr fontId="2"/>
  </si>
  <si>
    <t>EFG Taxi</t>
  </si>
  <si>
    <t>5-4</t>
  </si>
  <si>
    <t>for the Lecturer on 19 May</t>
  </si>
  <si>
    <t>5-5</t>
  </si>
  <si>
    <t>Airport Transportation on 19 May</t>
  </si>
  <si>
    <t>講師技術料</t>
    <rPh sb="0" eb="5">
      <t>コウシギジュツリョウ</t>
    </rPh>
    <phoneticPr fontId="2"/>
  </si>
  <si>
    <t>Mr. Nguyen Van Tuan</t>
  </si>
  <si>
    <t>5-6</t>
  </si>
  <si>
    <t>5-7</t>
  </si>
  <si>
    <t>資機材レンタル代（PLC）</t>
    <rPh sb="0" eb="3">
      <t>シキザイ</t>
    </rPh>
    <rPh sb="7" eb="8">
      <t>ダイ</t>
    </rPh>
    <phoneticPr fontId="2"/>
  </si>
  <si>
    <t>PQR Equipment Co., Ltd.</t>
  </si>
  <si>
    <t>5-8</t>
  </si>
  <si>
    <t>*月別の適用換算レートは、AOTSで入力いたします。</t>
    <rPh sb="1" eb="3">
      <t>ツキベツ</t>
    </rPh>
    <rPh sb="4" eb="6">
      <t>テキヨウ</t>
    </rPh>
    <rPh sb="6" eb="8">
      <t>カンサン</t>
    </rPh>
    <rPh sb="18" eb="20">
      <t>ニュウリョク</t>
    </rPh>
    <phoneticPr fontId="2"/>
  </si>
  <si>
    <t>as for from 11 May to 10 June, 2025</t>
  </si>
  <si>
    <t>THB</t>
    <phoneticPr fontId="2"/>
  </si>
  <si>
    <t>…必要事項を記入してください</t>
    <phoneticPr fontId="2"/>
  </si>
  <si>
    <t>…該当するものを選択ください</t>
    <phoneticPr fontId="2"/>
  </si>
  <si>
    <t>Please fill in the required information.</t>
    <phoneticPr fontId="2"/>
  </si>
  <si>
    <t>please select the applicable option.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</si>
</sst>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;@"/>
    <numFmt numFmtId="177" formatCode="m&quot;月&quot;d&quot;日&quot;;@"/>
    <numFmt numFmtId="178" formatCode="#,##0.00000;[Red]\-#,##0.00000"/>
    <numFmt numFmtId="179" formatCode="0.00000000_ "/>
    <numFmt numFmtId="180" formatCode="#,##0_);[Red]\(#,##0\)"/>
    <numFmt numFmtId="181" formatCode="0.0000"/>
    <numFmt numFmtId="182" formatCode="#,##0.00_);[Red]\(#,##0.00\)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vertAlign val="superscript"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細明朝体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/>
      <diagonal/>
    </border>
    <border>
      <left style="mediumDashed">
        <color rgb="FFFF0000"/>
      </left>
      <right style="thin">
        <color indexed="64"/>
      </right>
      <top/>
      <bottom/>
      <diagonal/>
    </border>
    <border>
      <left style="mediumDashed">
        <color rgb="FFFF0000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38" fontId="21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8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177" fontId="9" fillId="0" borderId="5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0" fontId="0" fillId="0" borderId="12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8" xfId="0" applyBorder="1">
      <alignment vertical="center"/>
    </xf>
    <xf numFmtId="0" fontId="3" fillId="0" borderId="5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top" wrapText="1"/>
    </xf>
    <xf numFmtId="0" fontId="0" fillId="0" borderId="12" xfId="0" applyBorder="1">
      <alignment vertical="center"/>
    </xf>
    <xf numFmtId="178" fontId="6" fillId="0" borderId="6" xfId="1" applyNumberFormat="1" applyFont="1" applyFill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/>
    <xf numFmtId="0" fontId="15" fillId="0" borderId="0" xfId="0" applyFont="1">
      <alignment vertical="center"/>
    </xf>
    <xf numFmtId="179" fontId="0" fillId="0" borderId="0" xfId="0" applyNumberFormat="1">
      <alignment vertical="center"/>
    </xf>
    <xf numFmtId="0" fontId="6" fillId="0" borderId="8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4" fillId="0" borderId="11" xfId="0" applyFont="1" applyBorder="1" applyAlignment="1">
      <alignment vertical="top" wrapText="1"/>
    </xf>
    <xf numFmtId="0" fontId="0" fillId="0" borderId="23" xfId="0" applyBorder="1" applyAlignment="1">
      <alignment horizontal="center" vertical="center"/>
    </xf>
    <xf numFmtId="40" fontId="0" fillId="0" borderId="22" xfId="1" applyNumberFormat="1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0" fillId="0" borderId="13" xfId="0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8" xfId="0" applyBorder="1" applyAlignment="1">
      <alignment horizontal="right" vertical="center"/>
    </xf>
    <xf numFmtId="0" fontId="8" fillId="0" borderId="12" xfId="0" applyFont="1" applyBorder="1">
      <alignment vertical="center"/>
    </xf>
    <xf numFmtId="40" fontId="8" fillId="0" borderId="10" xfId="1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0" fontId="8" fillId="0" borderId="1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0" fontId="8" fillId="0" borderId="11" xfId="1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5" fillId="4" borderId="5" xfId="0" applyFont="1" applyFill="1" applyBorder="1" applyAlignment="1">
      <alignment horizontal="center" vertical="center"/>
    </xf>
    <xf numFmtId="0" fontId="6" fillId="4" borderId="0" xfId="1" applyNumberFormat="1" applyFont="1" applyFill="1" applyBorder="1">
      <alignment vertical="center"/>
    </xf>
    <xf numFmtId="0" fontId="6" fillId="4" borderId="5" xfId="0" applyFont="1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5" fillId="3" borderId="24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5" fillId="3" borderId="26" xfId="0" applyFont="1" applyFill="1" applyBorder="1">
      <alignment vertical="center"/>
    </xf>
    <xf numFmtId="0" fontId="6" fillId="0" borderId="8" xfId="1" applyNumberFormat="1" applyFont="1" applyFill="1" applyBorder="1">
      <alignment vertical="center"/>
    </xf>
    <xf numFmtId="180" fontId="8" fillId="0" borderId="12" xfId="1" applyNumberFormat="1" applyFont="1" applyBorder="1" applyAlignment="1">
      <alignment vertical="center"/>
    </xf>
    <xf numFmtId="180" fontId="8" fillId="0" borderId="1" xfId="1" applyNumberFormat="1" applyFont="1" applyBorder="1" applyAlignment="1">
      <alignment vertical="center"/>
    </xf>
    <xf numFmtId="180" fontId="8" fillId="0" borderId="11" xfId="1" applyNumberFormat="1" applyFont="1" applyBorder="1" applyAlignment="1">
      <alignment vertical="center"/>
    </xf>
    <xf numFmtId="180" fontId="8" fillId="0" borderId="20" xfId="0" applyNumberFormat="1" applyFont="1" applyBorder="1">
      <alignment vertical="center"/>
    </xf>
    <xf numFmtId="0" fontId="9" fillId="0" borderId="0" xfId="0" applyFont="1">
      <alignment vertical="center"/>
    </xf>
    <xf numFmtId="177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5" fillId="4" borderId="0" xfId="0" applyNumberFormat="1" applyFont="1" applyFill="1" applyAlignment="1">
      <alignment horizontal="right" vertical="center"/>
    </xf>
    <xf numFmtId="0" fontId="6" fillId="4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176" fontId="6" fillId="4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right" vertical="center"/>
    </xf>
    <xf numFmtId="0" fontId="8" fillId="0" borderId="17" xfId="0" applyFont="1" applyBorder="1">
      <alignment vertical="center"/>
    </xf>
    <xf numFmtId="176" fontId="8" fillId="0" borderId="2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0" fontId="8" fillId="0" borderId="21" xfId="0" applyFont="1" applyBorder="1">
      <alignment vertical="center"/>
    </xf>
    <xf numFmtId="0" fontId="8" fillId="0" borderId="18" xfId="0" applyFont="1" applyBorder="1">
      <alignment vertical="center"/>
    </xf>
    <xf numFmtId="0" fontId="13" fillId="0" borderId="6" xfId="0" applyFont="1" applyBorder="1">
      <alignment vertical="center"/>
    </xf>
    <xf numFmtId="179" fontId="13" fillId="0" borderId="0" xfId="0" applyNumberFormat="1" applyFont="1">
      <alignment vertical="center"/>
    </xf>
    <xf numFmtId="0" fontId="4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0" fontId="15" fillId="0" borderId="0" xfId="2" applyFont="1" applyAlignment="1">
      <alignment horizontal="left" vertical="center"/>
    </xf>
    <xf numFmtId="0" fontId="6" fillId="3" borderId="24" xfId="0" applyFont="1" applyFill="1" applyBorder="1">
      <alignment vertical="center"/>
    </xf>
    <xf numFmtId="0" fontId="6" fillId="3" borderId="25" xfId="0" applyFont="1" applyFill="1" applyBorder="1">
      <alignment vertical="center"/>
    </xf>
    <xf numFmtId="0" fontId="8" fillId="5" borderId="0" xfId="0" applyFont="1" applyFill="1">
      <alignment vertical="center"/>
    </xf>
    <xf numFmtId="0" fontId="6" fillId="3" borderId="26" xfId="0" applyFont="1" applyFill="1" applyBorder="1">
      <alignment vertical="center"/>
    </xf>
    <xf numFmtId="0" fontId="13" fillId="0" borderId="8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13" fillId="0" borderId="15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40" fontId="13" fillId="0" borderId="12" xfId="1" applyNumberFormat="1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center" vertical="center"/>
    </xf>
    <xf numFmtId="40" fontId="13" fillId="0" borderId="22" xfId="1" applyNumberFormat="1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24" fillId="0" borderId="6" xfId="0" applyFont="1" applyBorder="1" applyAlignment="1">
      <alignment horizontal="right" vertical="center"/>
    </xf>
    <xf numFmtId="0" fontId="13" fillId="0" borderId="19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18" fillId="5" borderId="20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6" borderId="0" xfId="1" applyNumberFormat="1" applyFont="1" applyFill="1" applyBorder="1">
      <alignment vertical="center"/>
    </xf>
    <xf numFmtId="181" fontId="6" fillId="6" borderId="0" xfId="1" applyNumberFormat="1" applyFont="1" applyFill="1" applyBorder="1">
      <alignment vertical="center"/>
    </xf>
    <xf numFmtId="181" fontId="6" fillId="6" borderId="8" xfId="1" applyNumberFormat="1" applyFont="1" applyFill="1" applyBorder="1">
      <alignment vertical="center"/>
    </xf>
    <xf numFmtId="0" fontId="6" fillId="6" borderId="8" xfId="1" applyNumberFormat="1" applyFont="1" applyFill="1" applyBorder="1">
      <alignment vertical="center"/>
    </xf>
    <xf numFmtId="176" fontId="26" fillId="2" borderId="16" xfId="0" applyNumberFormat="1" applyFont="1" applyFill="1" applyBorder="1" applyAlignment="1">
      <alignment horizontal="right" vertical="center"/>
    </xf>
    <xf numFmtId="14" fontId="25" fillId="2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14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0" fontId="25" fillId="2" borderId="10" xfId="1" applyNumberFormat="1" applyFont="1" applyFill="1" applyBorder="1" applyAlignment="1">
      <alignment horizontal="right" vertical="center" wrapText="1"/>
    </xf>
    <xf numFmtId="40" fontId="25" fillId="2" borderId="1" xfId="1" applyNumberFormat="1" applyFont="1" applyFill="1" applyBorder="1" applyAlignment="1">
      <alignment horizontal="right" vertical="center" wrapText="1"/>
    </xf>
    <xf numFmtId="40" fontId="0" fillId="2" borderId="1" xfId="1" applyNumberFormat="1" applyFont="1" applyFill="1" applyBorder="1" applyAlignment="1">
      <alignment horizontal="right" vertical="center"/>
    </xf>
    <xf numFmtId="0" fontId="25" fillId="2" borderId="10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182" fontId="8" fillId="2" borderId="10" xfId="1" applyNumberFormat="1" applyFont="1" applyFill="1" applyBorder="1" applyAlignment="1">
      <alignment horizontal="right" vertical="center" wrapText="1"/>
    </xf>
    <xf numFmtId="182" fontId="8" fillId="2" borderId="1" xfId="1" applyNumberFormat="1" applyFont="1" applyFill="1" applyBorder="1" applyAlignment="1">
      <alignment horizontal="right" vertical="center" wrapText="1"/>
    </xf>
    <xf numFmtId="182" fontId="8" fillId="2" borderId="1" xfId="1" applyNumberFormat="1" applyFont="1" applyFill="1" applyBorder="1" applyAlignment="1">
      <alignment horizontal="right" vertical="center"/>
    </xf>
    <xf numFmtId="4" fontId="8" fillId="0" borderId="10" xfId="1" applyNumberFormat="1" applyFont="1" applyBorder="1" applyAlignment="1">
      <alignment horizontal="right" vertical="center"/>
    </xf>
    <xf numFmtId="4" fontId="8" fillId="0" borderId="1" xfId="1" applyNumberFormat="1" applyFont="1" applyBorder="1" applyAlignment="1">
      <alignment horizontal="right" vertical="center"/>
    </xf>
    <xf numFmtId="4" fontId="8" fillId="0" borderId="11" xfId="1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left" vertical="center" shrinkToFit="1"/>
    </xf>
    <xf numFmtId="0" fontId="13" fillId="0" borderId="13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5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center" shrinkToFit="1"/>
    </xf>
  </cellXfs>
  <cellStyles count="8">
    <cellStyle name="ハイパーリンク 2" xfId="3" xr:uid="{2C591ED2-A082-44CA-942B-1FE187725784}"/>
    <cellStyle name="桁区切り" xfId="1" builtinId="6"/>
    <cellStyle name="桁区切り 2" xfId="7" xr:uid="{02FCFCC8-608D-4330-974D-7636FBFB0E3E}"/>
    <cellStyle name="桁区切り 3" xfId="4" xr:uid="{02031409-E7B9-455F-AD4E-F05AA852B643}"/>
    <cellStyle name="桁区切り 4" xfId="5" xr:uid="{92B91FEE-C29D-4DA6-9932-E4D1C6F7F16C}"/>
    <cellStyle name="標準" xfId="0" builtinId="0"/>
    <cellStyle name="標準 2" xfId="6" xr:uid="{849C368D-759B-4026-A17E-DBD7DF1F32F1}"/>
    <cellStyle name="標準 3" xfId="2" xr:uid="{05D7C7F0-59D8-4715-8BDE-04A72DF417FC}"/>
  </cellStyles>
  <dxfs count="0"/>
  <tableStyles count="0" defaultTableStyle="TableStyleMedium2" defaultPivotStyle="PivotStyleLight16"/>
  <colors>
    <mruColors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4A6B-5A9F-4245-A446-C651A58FA8C3}">
  <sheetPr>
    <pageSetUpPr fitToPage="1"/>
  </sheetPr>
  <dimension ref="A1:R56"/>
  <sheetViews>
    <sheetView tabSelected="1" view="pageBreakPreview" zoomScale="80" zoomScaleNormal="100" zoomScaleSheetLayoutView="80" workbookViewId="0">
      <selection activeCell="D21" sqref="D21"/>
    </sheetView>
  </sheetViews>
  <sheetFormatPr defaultColWidth="8.75" defaultRowHeight="13.5" outlineLevelRow="1" outlineLevelCol="1"/>
  <cols>
    <col min="1" max="1" width="14.375" style="29" customWidth="1"/>
    <col min="2" max="2" width="15.5" style="29" customWidth="1"/>
    <col min="3" max="3" width="36.75" style="29" customWidth="1"/>
    <col min="4" max="4" width="24.75" style="29" customWidth="1"/>
    <col min="5" max="5" width="10.75" style="29" customWidth="1"/>
    <col min="6" max="6" width="16.75" style="29" customWidth="1"/>
    <col min="7" max="7" width="10.75" style="29" customWidth="1"/>
    <col min="8" max="8" width="24.75" style="29" customWidth="1"/>
    <col min="9" max="9" width="18.75" style="29" customWidth="1"/>
    <col min="10" max="10" width="3.75" style="29" customWidth="1"/>
    <col min="11" max="12" width="0" style="29" hidden="1" customWidth="1" outlineLevel="1"/>
    <col min="13" max="13" width="10.5" style="29" hidden="1" customWidth="1" outlineLevel="1"/>
    <col min="14" max="14" width="12" style="29" hidden="1" customWidth="1" outlineLevel="1"/>
    <col min="15" max="15" width="10.375" style="29" hidden="1" customWidth="1" outlineLevel="1"/>
    <col min="16" max="17" width="0" style="29" hidden="1" customWidth="1" outlineLevel="1"/>
    <col min="18" max="18" width="8.75" style="29" collapsed="1"/>
    <col min="19" max="16384" width="8.75" style="29"/>
  </cols>
  <sheetData>
    <row r="1" spans="1:14" ht="17.25">
      <c r="A1" s="5" t="s">
        <v>27</v>
      </c>
      <c r="D1" s="5" t="s">
        <v>30</v>
      </c>
      <c r="E1" s="152"/>
      <c r="F1" s="152"/>
      <c r="G1" s="152"/>
      <c r="H1" s="152"/>
    </row>
    <row r="2" spans="1:14" ht="17.25">
      <c r="A2" s="5" t="s">
        <v>9</v>
      </c>
      <c r="D2" s="5" t="s">
        <v>31</v>
      </c>
      <c r="E2" s="152"/>
      <c r="F2" s="152"/>
      <c r="G2" s="152"/>
      <c r="H2" s="152"/>
    </row>
    <row r="3" spans="1:14" ht="14.25" thickBot="1"/>
    <row r="4" spans="1:14" ht="18" thickTop="1">
      <c r="A4" s="86"/>
      <c r="B4" s="87" t="s">
        <v>10</v>
      </c>
      <c r="D4" s="88" t="s">
        <v>28</v>
      </c>
      <c r="E4" s="89"/>
      <c r="F4" s="89"/>
      <c r="G4" s="89"/>
      <c r="H4" s="89"/>
      <c r="I4" s="39"/>
    </row>
    <row r="5" spans="1:14" ht="18" thickBot="1">
      <c r="A5" s="90" t="str">
        <f>IF(A4&gt;0,"  for "&amp;TEXT(A4, "mmmm yyyy")," ")</f>
        <v xml:space="preserve"> </v>
      </c>
      <c r="B5" s="91"/>
      <c r="C5" s="5"/>
      <c r="D5" s="9"/>
      <c r="E5" s="66"/>
      <c r="F5" s="66"/>
      <c r="I5" s="92"/>
      <c r="N5" s="93"/>
    </row>
    <row r="6" spans="1:14" ht="18" thickTop="1">
      <c r="A6" s="29" t="s">
        <v>148</v>
      </c>
      <c r="B6" s="5"/>
      <c r="C6" s="5"/>
      <c r="D6" s="94" t="s">
        <v>17</v>
      </c>
      <c r="E6" s="67" t="s">
        <v>20</v>
      </c>
      <c r="F6" s="67"/>
      <c r="G6" s="68" t="s">
        <v>16</v>
      </c>
      <c r="H6" s="68"/>
      <c r="I6" s="11" t="s">
        <v>14</v>
      </c>
    </row>
    <row r="7" spans="1:14" ht="17.25">
      <c r="A7" s="29" t="s">
        <v>121</v>
      </c>
      <c r="B7" s="5"/>
      <c r="C7" s="5"/>
      <c r="D7" s="94" t="s">
        <v>22</v>
      </c>
      <c r="E7" s="67" t="s">
        <v>21</v>
      </c>
      <c r="F7" s="67"/>
      <c r="G7" s="68" t="s">
        <v>19</v>
      </c>
      <c r="H7" s="69"/>
      <c r="I7" s="11" t="s">
        <v>68</v>
      </c>
    </row>
    <row r="8" spans="1:14" ht="18" thickBot="1">
      <c r="A8" s="96"/>
      <c r="B8" s="5"/>
      <c r="C8" s="95"/>
      <c r="D8" s="54" t="s">
        <v>11</v>
      </c>
      <c r="E8" s="73"/>
      <c r="F8" s="53"/>
      <c r="G8" s="71"/>
      <c r="H8" s="74" t="str">
        <f>IF(D8&lt;&gt;"","円貨換算レート 1"&amp;D8&amp;" =","")</f>
        <v>円貨換算レート 1JPY =</v>
      </c>
      <c r="I8" s="21">
        <v>1</v>
      </c>
    </row>
    <row r="9" spans="1:14" ht="14.25">
      <c r="A9" s="29" t="s">
        <v>151</v>
      </c>
      <c r="B9" s="97"/>
      <c r="C9" s="95" t="str">
        <f>IF(D10="","",VLOOKUP(D10,事務局用_参照テーブル!$C$33:$D$56,2,FALSE))</f>
        <v/>
      </c>
      <c r="D9" s="54"/>
      <c r="E9" s="73" t="s">
        <v>61</v>
      </c>
      <c r="F9" s="124"/>
      <c r="G9" s="71" t="s">
        <v>11</v>
      </c>
      <c r="H9" s="74" t="str">
        <f>IF(G9&lt;&gt;"","円貨換算レート 1"&amp;D9&amp;" =","")</f>
        <v>円貨換算レート 1 =</v>
      </c>
      <c r="I9" s="98">
        <f>F9</f>
        <v>0</v>
      </c>
    </row>
    <row r="10" spans="1:14" ht="14.25">
      <c r="A10" s="69" t="s">
        <v>153</v>
      </c>
      <c r="C10" s="95" t="str">
        <f>IF(D10="","",VLOOKUP(D10,事務局用_参照テーブル!$C$33:$D$56,2,FALSE))</f>
        <v/>
      </c>
      <c r="D10" s="122"/>
      <c r="E10" s="73" t="str">
        <f>IF(G10&lt;&gt;"","1"&amp;D10&amp;" =","")</f>
        <v/>
      </c>
      <c r="F10" s="125"/>
      <c r="G10" s="71" t="str">
        <f>IF(C10="三菱UFJレート", IF(D10&lt;&gt;"", "JPY", ""), IF(C10="日本銀行レート", "USD", ""))</f>
        <v/>
      </c>
      <c r="H10" s="74" t="str">
        <f t="shared" ref="H10" si="0">IF(G10&lt;&gt;"","円貨換算レート 1"&amp;D10&amp;" =","")</f>
        <v/>
      </c>
      <c r="I10" s="99" t="str">
        <f>IF(C10="日本銀行レート", F9*F10, IF(C10="三菱UFJレート", F10, ""))</f>
        <v/>
      </c>
    </row>
    <row r="11" spans="1:14" ht="17.25">
      <c r="A11" s="100"/>
      <c r="B11" s="5"/>
      <c r="C11" s="95" t="str">
        <f>IF(D11="","",VLOOKUP(D11,事務局用_参照テーブル!$C$33:$D$56,2,FALSE))</f>
        <v/>
      </c>
      <c r="D11" s="122"/>
      <c r="E11" s="73" t="str">
        <f t="shared" ref="E11:E13" si="1">IF(G11&lt;&gt;"","1"&amp;D11&amp;" =","")</f>
        <v/>
      </c>
      <c r="F11" s="125"/>
      <c r="G11" s="71" t="str">
        <f>IF(C11="三菱UFJレート", IF(D11&lt;&gt;"", "JPY", ""), IF(C11="日本銀行レート", "USD", ""))</f>
        <v/>
      </c>
      <c r="H11" s="74" t="str">
        <f>IF(G11&lt;&gt;"","円貨換算レート 1"&amp;D11&amp;" =","")</f>
        <v/>
      </c>
      <c r="I11" s="99" t="str">
        <f>IF(C11="日本銀行レート", F9*F11, IF(C11="三菱UFJレート", F11, ""))</f>
        <v/>
      </c>
    </row>
    <row r="12" spans="1:14" ht="14.25">
      <c r="A12" s="26" t="s">
        <v>152</v>
      </c>
      <c r="B12" s="97"/>
      <c r="C12" s="95" t="str">
        <f>IF(D12="","",VLOOKUP(D12,事務局用_参照テーブル!$C$33:$D$56,2,FALSE))</f>
        <v/>
      </c>
      <c r="D12" s="122"/>
      <c r="E12" s="73" t="str">
        <f t="shared" si="1"/>
        <v/>
      </c>
      <c r="F12" s="125"/>
      <c r="G12" s="71" t="str">
        <f t="shared" ref="G12:G13" si="2">IF(C12="三菱UFJレート", IF(D12&lt;&gt;"", "JPY", ""), IF(C12="日本銀行レート", "USD", ""))</f>
        <v/>
      </c>
      <c r="H12" s="74" t="str">
        <f>IF(G12&lt;&gt;"","円貨換算レート 1"&amp;D12&amp;" =","")</f>
        <v/>
      </c>
      <c r="I12" s="99" t="str">
        <f>IF(C12="日本銀行レート", F10*F12, IF(C12="三菱UFJレート", F12, ""))</f>
        <v/>
      </c>
    </row>
    <row r="13" spans="1:14" ht="14.25">
      <c r="A13" s="69" t="s">
        <v>154</v>
      </c>
      <c r="C13" s="95" t="str">
        <f>IF(D13="","",VLOOKUP(D13,事務局用_参照テーブル!$C$33:$D$56,2,FALSE))</f>
        <v/>
      </c>
      <c r="D13" s="123"/>
      <c r="E13" s="55" t="str">
        <f t="shared" si="1"/>
        <v/>
      </c>
      <c r="F13" s="126"/>
      <c r="G13" s="59" t="str">
        <f t="shared" si="2"/>
        <v/>
      </c>
      <c r="H13" s="28" t="str">
        <f>IF(G13&lt;&gt;"","円貨換算レート 1"&amp;D13&amp;" =","")</f>
        <v/>
      </c>
      <c r="I13" s="101" t="str">
        <f>IF(C13="日本銀行レート", F11*F13, IF(C13="三菱UFJレート", F13, ""))</f>
        <v/>
      </c>
    </row>
    <row r="14" spans="1:14" ht="14.25">
      <c r="A14" s="23"/>
      <c r="C14" s="102"/>
      <c r="D14" s="56"/>
      <c r="E14" s="18"/>
      <c r="F14" s="61"/>
      <c r="G14" s="6"/>
      <c r="H14" s="28"/>
      <c r="I14" s="103"/>
    </row>
    <row r="15" spans="1:14" ht="36.75" thickBot="1">
      <c r="A15" s="30" t="s">
        <v>8</v>
      </c>
      <c r="B15" s="30" t="s">
        <v>0</v>
      </c>
      <c r="C15" s="30" t="s">
        <v>1</v>
      </c>
      <c r="D15" s="30" t="s">
        <v>2</v>
      </c>
      <c r="E15" s="30" t="s">
        <v>3</v>
      </c>
      <c r="F15" s="30" t="s">
        <v>4</v>
      </c>
      <c r="G15" s="30" t="s">
        <v>5</v>
      </c>
      <c r="H15" s="30" t="s">
        <v>6</v>
      </c>
      <c r="I15" s="30" t="s">
        <v>7</v>
      </c>
      <c r="M15" s="25"/>
      <c r="N15" s="26"/>
    </row>
    <row r="16" spans="1:14" ht="45" customHeight="1" thickTop="1">
      <c r="A16" s="77"/>
      <c r="B16" s="48" t="str">
        <f t="shared" ref="B16:B23" si="3">IF(A16&lt;&gt;"",IF(MONTH(A16)=MONTH($A$4),MONTH(A16),"fault"),"")</f>
        <v/>
      </c>
      <c r="C16" s="78"/>
      <c r="D16" s="78"/>
      <c r="E16" s="75"/>
      <c r="F16" s="146"/>
      <c r="G16" s="82"/>
      <c r="H16" s="78"/>
      <c r="I16" s="119"/>
      <c r="K16" s="29" t="str">
        <f>IF(COUNTIF($E$16:E16,E16)=1,ROW(E16),"")</f>
        <v/>
      </c>
      <c r="M16" s="26"/>
      <c r="N16" s="26"/>
    </row>
    <row r="17" spans="1:14" ht="45" customHeight="1">
      <c r="A17" s="79"/>
      <c r="B17" s="48" t="str">
        <f t="shared" si="3"/>
        <v/>
      </c>
      <c r="C17" s="80"/>
      <c r="D17" s="80"/>
      <c r="E17" s="76"/>
      <c r="F17" s="147"/>
      <c r="G17" s="83"/>
      <c r="H17" s="80"/>
      <c r="I17" s="120"/>
      <c r="K17" s="29" t="str">
        <f>IF(COUNTIF($E$16:E17,E17)=1,ROW(E17),"")</f>
        <v/>
      </c>
      <c r="M17" s="26"/>
      <c r="N17" s="26"/>
    </row>
    <row r="18" spans="1:14" ht="45" customHeight="1">
      <c r="A18" s="79"/>
      <c r="B18" s="48"/>
      <c r="C18" s="80"/>
      <c r="D18" s="80"/>
      <c r="E18" s="76"/>
      <c r="F18" s="147"/>
      <c r="G18" s="83"/>
      <c r="H18" s="80"/>
      <c r="I18" s="120"/>
      <c r="K18" s="29" t="str">
        <f>IF(COUNTIF($E$16:E18,E18)=1,ROW(E18),"")</f>
        <v/>
      </c>
      <c r="M18" s="26"/>
      <c r="N18" s="26"/>
    </row>
    <row r="19" spans="1:14" ht="45" customHeight="1">
      <c r="A19" s="79"/>
      <c r="B19" s="48" t="str">
        <f t="shared" si="3"/>
        <v/>
      </c>
      <c r="C19" s="80"/>
      <c r="D19" s="80"/>
      <c r="E19" s="76"/>
      <c r="F19" s="147"/>
      <c r="G19" s="83"/>
      <c r="H19" s="80"/>
      <c r="I19" s="120"/>
      <c r="K19" s="29" t="str">
        <f>IF(COUNTIF($E$16:E19,E19)=1,ROW(E19),"")</f>
        <v/>
      </c>
      <c r="M19" s="26"/>
      <c r="N19" s="26"/>
    </row>
    <row r="20" spans="1:14" ht="45" customHeight="1">
      <c r="A20" s="79"/>
      <c r="B20" s="48" t="str">
        <f t="shared" si="3"/>
        <v/>
      </c>
      <c r="C20" s="80"/>
      <c r="D20" s="80"/>
      <c r="E20" s="76"/>
      <c r="F20" s="147"/>
      <c r="G20" s="83"/>
      <c r="H20" s="80"/>
      <c r="I20" s="120"/>
      <c r="K20" s="29" t="str">
        <f>IF(COUNTIF($E$16:E20,E20)=1,ROW(E20),"")</f>
        <v/>
      </c>
      <c r="M20" s="26"/>
      <c r="N20" s="26"/>
    </row>
    <row r="21" spans="1:14" ht="45" customHeight="1">
      <c r="A21" s="79"/>
      <c r="B21" s="48" t="str">
        <f t="shared" si="3"/>
        <v/>
      </c>
      <c r="C21" s="80"/>
      <c r="D21" s="80"/>
      <c r="E21" s="76"/>
      <c r="F21" s="147"/>
      <c r="G21" s="83"/>
      <c r="H21" s="80"/>
      <c r="I21" s="120"/>
      <c r="K21" s="29" t="str">
        <f>IF(COUNTIF($E$16:E21,E21)=1,ROW(E21),"")</f>
        <v/>
      </c>
      <c r="M21" s="26"/>
      <c r="N21" s="26"/>
    </row>
    <row r="22" spans="1:14" ht="45" customHeight="1">
      <c r="A22" s="79"/>
      <c r="B22" s="48" t="str">
        <f t="shared" si="3"/>
        <v/>
      </c>
      <c r="C22" s="80"/>
      <c r="D22" s="80"/>
      <c r="E22" s="76"/>
      <c r="F22" s="147"/>
      <c r="G22" s="83"/>
      <c r="H22" s="80"/>
      <c r="I22" s="120"/>
      <c r="K22" s="29" t="str">
        <f>IF(COUNTIF($E$16:E22,E22)=1,ROW(E22),"")</f>
        <v/>
      </c>
      <c r="M22" s="26"/>
      <c r="N22" s="26"/>
    </row>
    <row r="23" spans="1:14" ht="45" customHeight="1">
      <c r="A23" s="79"/>
      <c r="B23" s="48" t="str">
        <f t="shared" si="3"/>
        <v/>
      </c>
      <c r="C23" s="80"/>
      <c r="D23" s="80"/>
      <c r="E23" s="76"/>
      <c r="F23" s="147"/>
      <c r="G23" s="83"/>
      <c r="H23" s="80"/>
      <c r="I23" s="120"/>
      <c r="K23" s="29" t="str">
        <f>IF(COUNTIF($E$16:E23,E23)=1,ROW(E23),"")</f>
        <v/>
      </c>
      <c r="M23" s="26"/>
      <c r="N23" s="26"/>
    </row>
    <row r="24" spans="1:14" ht="45" customHeight="1">
      <c r="A24" s="81"/>
      <c r="B24" s="48" t="str">
        <f t="shared" ref="B24:B48" si="4">IF(A24&lt;&gt;"",IF(MONTH(A24)=MONTH($A$4),MONTH(A24),"fault"),"")</f>
        <v/>
      </c>
      <c r="C24" s="80"/>
      <c r="D24" s="80"/>
      <c r="E24" s="84"/>
      <c r="F24" s="148"/>
      <c r="G24" s="85"/>
      <c r="H24" s="80"/>
      <c r="I24" s="121"/>
      <c r="K24" s="29" t="str">
        <f>IF(COUNTIF($E$16:E24,E24)=1,ROW(E24),"")</f>
        <v/>
      </c>
      <c r="M24" s="26"/>
      <c r="N24" s="26"/>
    </row>
    <row r="25" spans="1:14" ht="45" customHeight="1">
      <c r="A25" s="81"/>
      <c r="B25" s="48" t="str">
        <f t="shared" si="4"/>
        <v/>
      </c>
      <c r="C25" s="80"/>
      <c r="D25" s="80"/>
      <c r="E25" s="84"/>
      <c r="F25" s="148"/>
      <c r="G25" s="85"/>
      <c r="H25" s="80"/>
      <c r="I25" s="121"/>
      <c r="K25" s="29" t="str">
        <f>IF(COUNTIF($E$16:E25,E25)=1,ROW(E25),"")</f>
        <v/>
      </c>
      <c r="M25" s="26"/>
      <c r="N25" s="26"/>
    </row>
    <row r="26" spans="1:14" ht="45" hidden="1" customHeight="1" outlineLevel="1">
      <c r="A26" s="81"/>
      <c r="B26" s="48" t="str">
        <f t="shared" si="4"/>
        <v/>
      </c>
      <c r="C26" s="80"/>
      <c r="D26" s="80"/>
      <c r="E26" s="84"/>
      <c r="F26" s="148"/>
      <c r="G26" s="85"/>
      <c r="H26" s="80"/>
      <c r="I26" s="121"/>
      <c r="K26" s="29" t="str">
        <f>IF(COUNTIF($E$16:E26,E26)=1,ROW(E26),"")</f>
        <v/>
      </c>
      <c r="M26" s="26"/>
      <c r="N26" s="26"/>
    </row>
    <row r="27" spans="1:14" ht="45" hidden="1" customHeight="1" outlineLevel="1">
      <c r="A27" s="81"/>
      <c r="B27" s="48"/>
      <c r="C27" s="80"/>
      <c r="D27" s="80"/>
      <c r="E27" s="84"/>
      <c r="F27" s="148"/>
      <c r="G27" s="85"/>
      <c r="H27" s="80"/>
      <c r="I27" s="121"/>
      <c r="M27" s="26"/>
      <c r="N27" s="26"/>
    </row>
    <row r="28" spans="1:14" ht="45" hidden="1" customHeight="1" outlineLevel="1">
      <c r="A28" s="81"/>
      <c r="B28" s="48"/>
      <c r="C28" s="80"/>
      <c r="D28" s="80"/>
      <c r="E28" s="84"/>
      <c r="F28" s="148"/>
      <c r="G28" s="85"/>
      <c r="H28" s="80"/>
      <c r="I28" s="121"/>
      <c r="M28" s="26"/>
      <c r="N28" s="26"/>
    </row>
    <row r="29" spans="1:14" ht="45" hidden="1" customHeight="1" outlineLevel="1">
      <c r="A29" s="81"/>
      <c r="B29" s="48" t="str">
        <f t="shared" si="4"/>
        <v/>
      </c>
      <c r="C29" s="80"/>
      <c r="D29" s="80"/>
      <c r="E29" s="84"/>
      <c r="F29" s="148"/>
      <c r="G29" s="85"/>
      <c r="H29" s="80"/>
      <c r="I29" s="121"/>
      <c r="K29" s="29" t="str">
        <f>IF(COUNTIF($E$16:E29,E29)=1,ROW(E29),"")</f>
        <v/>
      </c>
      <c r="M29" s="26"/>
      <c r="N29" s="26"/>
    </row>
    <row r="30" spans="1:14" ht="45" hidden="1" customHeight="1" outlineLevel="1">
      <c r="A30" s="81"/>
      <c r="B30" s="48"/>
      <c r="C30" s="80"/>
      <c r="D30" s="80"/>
      <c r="E30" s="84"/>
      <c r="F30" s="148"/>
      <c r="G30" s="85"/>
      <c r="H30" s="80"/>
      <c r="I30" s="121"/>
      <c r="M30" s="26"/>
      <c r="N30" s="26"/>
    </row>
    <row r="31" spans="1:14" ht="45" hidden="1" customHeight="1" outlineLevel="1">
      <c r="A31" s="81"/>
      <c r="B31" s="48"/>
      <c r="C31" s="80"/>
      <c r="D31" s="80"/>
      <c r="E31" s="84"/>
      <c r="F31" s="148"/>
      <c r="G31" s="85"/>
      <c r="H31" s="80"/>
      <c r="I31" s="121"/>
      <c r="M31" s="26"/>
      <c r="N31" s="26"/>
    </row>
    <row r="32" spans="1:14" ht="45" hidden="1" customHeight="1" outlineLevel="1">
      <c r="A32" s="81"/>
      <c r="B32" s="48"/>
      <c r="C32" s="80"/>
      <c r="D32" s="80"/>
      <c r="E32" s="84"/>
      <c r="F32" s="148"/>
      <c r="G32" s="85"/>
      <c r="H32" s="80"/>
      <c r="I32" s="121"/>
      <c r="M32" s="26"/>
      <c r="N32" s="26"/>
    </row>
    <row r="33" spans="1:14" ht="45" hidden="1" customHeight="1" outlineLevel="1">
      <c r="A33" s="81"/>
      <c r="B33" s="48" t="str">
        <f t="shared" si="4"/>
        <v/>
      </c>
      <c r="C33" s="80"/>
      <c r="D33" s="80"/>
      <c r="E33" s="84"/>
      <c r="F33" s="148"/>
      <c r="G33" s="85"/>
      <c r="H33" s="80"/>
      <c r="I33" s="121"/>
      <c r="K33" s="29" t="str">
        <f>IF(COUNTIF($E$16:E33,E33)=1,ROW(E33),"")</f>
        <v/>
      </c>
      <c r="M33" s="26"/>
      <c r="N33" s="26"/>
    </row>
    <row r="34" spans="1:14" ht="45" hidden="1" customHeight="1" outlineLevel="1">
      <c r="A34" s="81"/>
      <c r="B34" s="48" t="str">
        <f t="shared" si="4"/>
        <v/>
      </c>
      <c r="C34" s="80"/>
      <c r="D34" s="80"/>
      <c r="E34" s="84"/>
      <c r="F34" s="148"/>
      <c r="G34" s="85"/>
      <c r="H34" s="80"/>
      <c r="I34" s="121"/>
      <c r="K34" s="29" t="str">
        <f>IF(COUNTIF($E$16:E34,E34)=1,ROW(E34),"")</f>
        <v/>
      </c>
      <c r="M34" s="26"/>
      <c r="N34" s="26"/>
    </row>
    <row r="35" spans="1:14" ht="45" hidden="1" customHeight="1" outlineLevel="1">
      <c r="A35" s="81"/>
      <c r="B35" s="48" t="str">
        <f t="shared" si="4"/>
        <v/>
      </c>
      <c r="C35" s="80"/>
      <c r="D35" s="80"/>
      <c r="E35" s="84"/>
      <c r="F35" s="148"/>
      <c r="G35" s="85"/>
      <c r="H35" s="80"/>
      <c r="I35" s="121"/>
      <c r="K35" s="29" t="str">
        <f>IF(COUNTIF($E$16:E35,E35)=1,ROW(E35),"")</f>
        <v/>
      </c>
      <c r="M35" s="26"/>
      <c r="N35" s="26"/>
    </row>
    <row r="36" spans="1:14" ht="45" customHeight="1" collapsed="1">
      <c r="A36" s="81"/>
      <c r="B36" s="48" t="str">
        <f t="shared" si="4"/>
        <v/>
      </c>
      <c r="C36" s="80"/>
      <c r="D36" s="80"/>
      <c r="E36" s="84"/>
      <c r="F36" s="148"/>
      <c r="G36" s="85"/>
      <c r="H36" s="80"/>
      <c r="I36" s="121"/>
      <c r="K36" s="29" t="str">
        <f>IF(COUNTIF($E$16:E36,E36)=1,ROW(E36),"")</f>
        <v/>
      </c>
      <c r="M36" s="26"/>
      <c r="N36" s="26"/>
    </row>
    <row r="37" spans="1:14" ht="45" hidden="1" customHeight="1" outlineLevel="1">
      <c r="A37" s="81"/>
      <c r="B37" s="48" t="str">
        <f t="shared" si="4"/>
        <v/>
      </c>
      <c r="C37" s="80"/>
      <c r="D37" s="80"/>
      <c r="E37" s="84"/>
      <c r="F37" s="148"/>
      <c r="G37" s="85"/>
      <c r="H37" s="80"/>
      <c r="I37" s="121"/>
      <c r="K37" s="29" t="str">
        <f>IF(COUNTIF($E$16:E37,E37)=1,ROW(E37),"")</f>
        <v/>
      </c>
      <c r="M37" s="26"/>
      <c r="N37" s="26"/>
    </row>
    <row r="38" spans="1:14" ht="45" hidden="1" customHeight="1" outlineLevel="1">
      <c r="A38" s="81"/>
      <c r="B38" s="48" t="str">
        <f t="shared" si="4"/>
        <v/>
      </c>
      <c r="C38" s="80"/>
      <c r="D38" s="80"/>
      <c r="E38" s="84"/>
      <c r="F38" s="148"/>
      <c r="G38" s="85"/>
      <c r="H38" s="80"/>
      <c r="I38" s="121"/>
      <c r="K38" s="29" t="str">
        <f>IF(COUNTIF($E$16:E38,E38)=1,ROW(E38),"")</f>
        <v/>
      </c>
      <c r="M38" s="26"/>
      <c r="N38" s="26"/>
    </row>
    <row r="39" spans="1:14" ht="45" hidden="1" customHeight="1" outlineLevel="1">
      <c r="A39" s="81"/>
      <c r="B39" s="48" t="str">
        <f t="shared" si="4"/>
        <v/>
      </c>
      <c r="C39" s="80"/>
      <c r="D39" s="80"/>
      <c r="E39" s="84"/>
      <c r="F39" s="148"/>
      <c r="G39" s="85"/>
      <c r="H39" s="80"/>
      <c r="I39" s="121"/>
      <c r="K39" s="29" t="str">
        <f>IF(COUNTIF($E$16:E39,E39)=1,ROW(E39),"")</f>
        <v/>
      </c>
      <c r="M39" s="26"/>
      <c r="N39" s="26"/>
    </row>
    <row r="40" spans="1:14" ht="45" hidden="1" customHeight="1" outlineLevel="1">
      <c r="A40" s="81"/>
      <c r="B40" s="48" t="str">
        <f t="shared" si="4"/>
        <v/>
      </c>
      <c r="C40" s="80"/>
      <c r="D40" s="80"/>
      <c r="E40" s="84"/>
      <c r="F40" s="148"/>
      <c r="G40" s="85"/>
      <c r="H40" s="80"/>
      <c r="I40" s="121"/>
      <c r="K40" s="29" t="str">
        <f>IF(COUNTIF($E$16:E40,E40)=1,ROW(E40),"")</f>
        <v/>
      </c>
      <c r="M40" s="26"/>
      <c r="N40" s="26"/>
    </row>
    <row r="41" spans="1:14" ht="45" hidden="1" customHeight="1" outlineLevel="1">
      <c r="A41" s="81"/>
      <c r="B41" s="48" t="str">
        <f t="shared" si="4"/>
        <v/>
      </c>
      <c r="C41" s="80"/>
      <c r="D41" s="80"/>
      <c r="E41" s="84"/>
      <c r="F41" s="148"/>
      <c r="G41" s="85"/>
      <c r="H41" s="80"/>
      <c r="I41" s="121"/>
      <c r="K41" s="29" t="str">
        <f>IF(COUNTIF($E$16:E41,E41)=1,ROW(E41),"")</f>
        <v/>
      </c>
      <c r="N41" s="24"/>
    </row>
    <row r="42" spans="1:14" ht="45" hidden="1" customHeight="1" outlineLevel="1">
      <c r="A42" s="81"/>
      <c r="B42" s="48" t="str">
        <f t="shared" si="4"/>
        <v/>
      </c>
      <c r="C42" s="80"/>
      <c r="D42" s="80"/>
      <c r="E42" s="84"/>
      <c r="F42" s="148"/>
      <c r="G42" s="85"/>
      <c r="H42" s="80"/>
      <c r="I42" s="121"/>
      <c r="K42" s="29" t="str">
        <f>IF(COUNTIF($E$16:E42,E42)=1,ROW(E42),"")</f>
        <v/>
      </c>
    </row>
    <row r="43" spans="1:14" ht="45" hidden="1" customHeight="1" outlineLevel="1">
      <c r="A43" s="81"/>
      <c r="B43" s="48" t="str">
        <f t="shared" si="4"/>
        <v/>
      </c>
      <c r="C43" s="80"/>
      <c r="D43" s="80"/>
      <c r="E43" s="84"/>
      <c r="F43" s="148"/>
      <c r="G43" s="85"/>
      <c r="H43" s="80"/>
      <c r="I43" s="121"/>
      <c r="K43" s="29" t="str">
        <f>IF(COUNTIF($E$16:E43,E43)=1,ROW(E43),"")</f>
        <v/>
      </c>
    </row>
    <row r="44" spans="1:14" ht="45" hidden="1" customHeight="1" outlineLevel="1">
      <c r="A44" s="81"/>
      <c r="B44" s="48" t="str">
        <f t="shared" si="4"/>
        <v/>
      </c>
      <c r="C44" s="80"/>
      <c r="D44" s="80"/>
      <c r="E44" s="84"/>
      <c r="F44" s="148"/>
      <c r="G44" s="85"/>
      <c r="H44" s="80"/>
      <c r="I44" s="121"/>
      <c r="K44" s="29" t="str">
        <f>IF(COUNTIF($E$16:E44,E44)=1,ROW(E44),"")</f>
        <v/>
      </c>
    </row>
    <row r="45" spans="1:14" ht="45" hidden="1" customHeight="1" outlineLevel="1">
      <c r="A45" s="81"/>
      <c r="B45" s="48" t="str">
        <f t="shared" si="4"/>
        <v/>
      </c>
      <c r="C45" s="80"/>
      <c r="D45" s="80"/>
      <c r="E45" s="84"/>
      <c r="F45" s="148"/>
      <c r="G45" s="85"/>
      <c r="H45" s="80"/>
      <c r="I45" s="121"/>
      <c r="K45" s="29" t="str">
        <f>IF(COUNTIF($E$16:E45,E45)=1,ROW(E45),"")</f>
        <v/>
      </c>
    </row>
    <row r="46" spans="1:14" ht="45" hidden="1" customHeight="1" outlineLevel="1">
      <c r="A46" s="81"/>
      <c r="B46" s="48" t="str">
        <f t="shared" si="4"/>
        <v/>
      </c>
      <c r="C46" s="80"/>
      <c r="D46" s="80"/>
      <c r="E46" s="84"/>
      <c r="F46" s="148"/>
      <c r="G46" s="85"/>
      <c r="H46" s="80"/>
      <c r="I46" s="121"/>
      <c r="K46" s="29" t="str">
        <f>IF(COUNTIF($E$16:E46,E46)=1,ROW(E46),"")</f>
        <v/>
      </c>
    </row>
    <row r="47" spans="1:14" ht="45" customHeight="1" collapsed="1">
      <c r="A47" s="81"/>
      <c r="B47" s="48" t="str">
        <f t="shared" si="4"/>
        <v/>
      </c>
      <c r="C47" s="80"/>
      <c r="D47" s="80"/>
      <c r="E47" s="84"/>
      <c r="F47" s="148"/>
      <c r="G47" s="85"/>
      <c r="H47" s="80"/>
      <c r="I47" s="121"/>
      <c r="K47" s="29" t="str">
        <f>IF(COUNTIF($E$16:E47,E47)=1,ROW(E47),"")</f>
        <v/>
      </c>
      <c r="M47" s="26"/>
      <c r="N47" s="26"/>
    </row>
    <row r="48" spans="1:14" ht="45" customHeight="1" thickBot="1">
      <c r="A48" s="81"/>
      <c r="B48" s="48" t="str">
        <f t="shared" si="4"/>
        <v/>
      </c>
      <c r="C48" s="80"/>
      <c r="D48" s="80"/>
      <c r="E48" s="84"/>
      <c r="F48" s="148"/>
      <c r="G48" s="85"/>
      <c r="H48" s="80"/>
      <c r="I48" s="121"/>
      <c r="K48" s="29" t="str">
        <f>IF(COUNTIF($E$16:E48,E48)=1,ROW(E48),"")</f>
        <v/>
      </c>
      <c r="M48" s="26"/>
      <c r="N48" s="26"/>
    </row>
    <row r="49" spans="1:15" ht="18" customHeight="1" thickTop="1">
      <c r="A49" s="153" t="s">
        <v>12</v>
      </c>
      <c r="B49" s="154"/>
      <c r="C49" s="154"/>
      <c r="D49" s="104"/>
      <c r="E49" s="105" t="str">
        <f>D6</f>
        <v>支払通貨</v>
      </c>
      <c r="F49" s="106" t="s">
        <v>15</v>
      </c>
      <c r="G49" s="107"/>
      <c r="H49" s="108" t="s">
        <v>18</v>
      </c>
      <c r="I49" s="104"/>
    </row>
    <row r="50" spans="1:15" ht="18" customHeight="1" thickBot="1">
      <c r="A50" s="155"/>
      <c r="B50" s="156"/>
      <c r="C50" s="156"/>
      <c r="D50" s="109"/>
      <c r="E50" s="110" t="s">
        <v>23</v>
      </c>
      <c r="F50" s="111" t="s">
        <v>24</v>
      </c>
      <c r="G50" s="112"/>
      <c r="H50" s="113" t="s">
        <v>25</v>
      </c>
      <c r="I50" s="109"/>
      <c r="K50" s="114" t="str">
        <f>E49</f>
        <v>支払通貨</v>
      </c>
    </row>
    <row r="51" spans="1:15" ht="18" customHeight="1" thickTop="1">
      <c r="A51" s="155"/>
      <c r="B51" s="156"/>
      <c r="C51" s="156"/>
      <c r="D51" s="115" t="str">
        <f>IF(E51&lt;&gt;"",$E$49,"")</f>
        <v/>
      </c>
      <c r="E51" s="43" t="str">
        <f>IFERROR(INDEX(E:E,SMALL($K$16:$K$48,1)),"")</f>
        <v/>
      </c>
      <c r="F51" s="149" t="str">
        <f>IF(E51&lt;&gt;"",SUMIFS($F$16:$F$48,$B$16:$B$48,MONTH($A$4),$E$16:$E$48,E51),"")</f>
        <v/>
      </c>
      <c r="G51" s="45" t="s">
        <v>13</v>
      </c>
      <c r="H51" s="62" t="str">
        <f>IF(F51&lt;&gt;"",ROUNDDOWN(F51*DGET($D$6:$I$13,$I$6,K50:K51),0),"")</f>
        <v/>
      </c>
      <c r="I51" s="92"/>
      <c r="K51" s="116" t="str">
        <f>E51</f>
        <v/>
      </c>
      <c r="L51" s="114" t="str">
        <f>K50</f>
        <v>支払通貨</v>
      </c>
    </row>
    <row r="52" spans="1:15" ht="18" customHeight="1">
      <c r="A52" s="155"/>
      <c r="B52" s="156"/>
      <c r="C52" s="156"/>
      <c r="D52" s="115" t="str">
        <f t="shared" ref="D52:D55" si="5">IF(E52&lt;&gt;"",$E$49,"")</f>
        <v/>
      </c>
      <c r="E52" s="46" t="str">
        <f>IFERROR(INDEX(E:E,SMALL($K$16:$K$48,2)),"")</f>
        <v/>
      </c>
      <c r="F52" s="150" t="str">
        <f>IF(E52&lt;&gt;"",SUMIFS($F$16:$F$48,$B$16:$B$48,MONTH($A$4),$E$16:$E$48,E52),"")</f>
        <v/>
      </c>
      <c r="G52" s="48" t="s">
        <v>13</v>
      </c>
      <c r="H52" s="63" t="str">
        <f>IF(F52&lt;&gt;"",ROUNDDOWN(F52*DGET($D$6:$I$13,$I$6,L51:L52),0),"")</f>
        <v/>
      </c>
      <c r="I52" s="92"/>
      <c r="L52" s="116" t="str">
        <f>E52</f>
        <v/>
      </c>
      <c r="M52" s="114" t="str">
        <f>L51</f>
        <v>支払通貨</v>
      </c>
    </row>
    <row r="53" spans="1:15" ht="18" customHeight="1">
      <c r="A53" s="155"/>
      <c r="B53" s="156"/>
      <c r="C53" s="156"/>
      <c r="D53" s="115" t="str">
        <f t="shared" si="5"/>
        <v/>
      </c>
      <c r="E53" s="46" t="str">
        <f>IFERROR(INDEX(E:E,SMALL($K$16:$K$48,3)),"")</f>
        <v/>
      </c>
      <c r="F53" s="150" t="str">
        <f>IF(E53&lt;&gt;"",SUMIFS($F$16:$F$48,$B$16:$B$48,MONTH($A$4),$E$16:$E$48,E53),"")</f>
        <v/>
      </c>
      <c r="G53" s="48" t="s">
        <v>13</v>
      </c>
      <c r="H53" s="63" t="str">
        <f>IF(F53&lt;&gt;"",ROUNDDOWN(F53*DGET($D$6:$I$13,$I$6,M52:M53),0),"")</f>
        <v/>
      </c>
      <c r="I53" s="92"/>
      <c r="M53" s="114" t="str">
        <f>E53</f>
        <v/>
      </c>
      <c r="N53" s="114" t="str">
        <f>M52</f>
        <v>支払通貨</v>
      </c>
    </row>
    <row r="54" spans="1:15" ht="18" customHeight="1">
      <c r="A54" s="155"/>
      <c r="B54" s="156"/>
      <c r="C54" s="156"/>
      <c r="D54" s="115" t="str">
        <f t="shared" si="5"/>
        <v/>
      </c>
      <c r="E54" s="46" t="str">
        <f>IFERROR(INDEX(E:E,SMALL($K$16:$K$48,4)),"")</f>
        <v/>
      </c>
      <c r="F54" s="150" t="str">
        <f>IF(E54&lt;&gt;"",SUMIFS($F$16:$F$48,$B$16:$B$48,MONTH($A$4),$E$16:$E$48,E54),"")</f>
        <v/>
      </c>
      <c r="G54" s="48" t="s">
        <v>13</v>
      </c>
      <c r="H54" s="63" t="str">
        <f>IF(F54&lt;&gt;"",ROUNDDOWN(F54*DGET($D$6:$I$13,$I$6,N53:N54),0),"")</f>
        <v/>
      </c>
      <c r="I54" s="92"/>
      <c r="N54" s="114" t="str">
        <f>E54</f>
        <v/>
      </c>
      <c r="O54" s="114" t="str">
        <f>N53</f>
        <v>支払通貨</v>
      </c>
    </row>
    <row r="55" spans="1:15" ht="18" customHeight="1" thickBot="1">
      <c r="A55" s="155"/>
      <c r="B55" s="156"/>
      <c r="C55" s="156"/>
      <c r="D55" s="115" t="str">
        <f t="shared" si="5"/>
        <v/>
      </c>
      <c r="E55" s="51" t="str">
        <f>IFERROR(INDEX(E:E,SMALL($K$16:$K$48,5)),"")</f>
        <v/>
      </c>
      <c r="F55" s="151" t="str">
        <f>IF(E55&lt;&gt;"",SUMIFS($F$16:$F$48,$B$16:$B$48,MONTH($A$4),$E$16:$E$48,E55),"")</f>
        <v/>
      </c>
      <c r="G55" s="50" t="s">
        <v>13</v>
      </c>
      <c r="H55" s="64" t="str">
        <f>IF(F55&lt;&gt;"",ROUNDDOWN(F55*DGET($D$6:$I$13,$I$6,O54:O55),0),"")</f>
        <v/>
      </c>
      <c r="I55" s="92"/>
      <c r="O55" s="114" t="str">
        <f>E55</f>
        <v/>
      </c>
    </row>
    <row r="56" spans="1:15" ht="18" customHeight="1" thickTop="1">
      <c r="A56" s="157"/>
      <c r="B56" s="158"/>
      <c r="C56" s="158"/>
      <c r="D56" s="117"/>
      <c r="E56" s="159" t="s">
        <v>26</v>
      </c>
      <c r="F56" s="160"/>
      <c r="G56" s="161"/>
      <c r="H56" s="65">
        <f>SUM(H51:H55)</f>
        <v>0</v>
      </c>
      <c r="I56" s="118"/>
    </row>
  </sheetData>
  <mergeCells count="4">
    <mergeCell ref="E1:H1"/>
    <mergeCell ref="E2:H2"/>
    <mergeCell ref="A49:C56"/>
    <mergeCell ref="E56:G56"/>
  </mergeCells>
  <phoneticPr fontId="2"/>
  <dataValidations count="5">
    <dataValidation type="list" allowBlank="1" showInputMessage="1" showErrorMessage="1" sqref="K4" xr:uid="{702FB956-9776-4666-A8ED-DA51D833D334}">
      <formula1>"1,100"</formula1>
    </dataValidation>
    <dataValidation allowBlank="1" showInputMessage="1" showErrorMessage="1" promptTitle="事務局用" prompt="三菱UFJレート使用の場合はUSDを入れる必要はありません。_x000a_USDの支出がある場合は外使用レートのUSDを入れて下さい。" sqref="F9" xr:uid="{4C1611E3-F123-4A96-AFE9-D50F96EC1ABD}"/>
    <dataValidation allowBlank="1" showInputMessage="1" showErrorMessage="1" prompt="発生した外貨の通貨コード（3文字）を入力してください" sqref="D10:D13" xr:uid="{5C9A9E5B-4B71-4278-A323-96B0297E2EED}"/>
    <dataValidation allowBlank="1" showInputMessage="1" showErrorMessage="1" promptTitle="事務局用" prompt="Cセルに表示された外貨レート表を参照して、対JPYの為替レートを入力してください。" sqref="F10:F13" xr:uid="{DBE402E9-CBED-4869-BC0A-721B6016FC32}"/>
    <dataValidation allowBlank="1" showInputMessage="1" showErrorMessage="1" prompt="&quot;yyyy/mm/1&quot;の形式で入力して下さい。" sqref="A4" xr:uid="{4C78A5A4-7132-453C-AAF9-DBE6099AFF67}"/>
  </dataValidations>
  <printOptions horizontalCentered="1"/>
  <pageMargins left="0.43307086614173229" right="0.43307086614173229" top="0.55118110236220474" bottom="0.55118110236220474" header="0.31496062992125984" footer="0.31496062992125984"/>
  <pageSetup paperSize="8" scale="8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9529B-5F90-4B52-B892-DDB774A6691B}">
          <x14:formula1>
            <xm:f>事務局用_参照テーブル!$B$2:$B$31</xm:f>
          </x14:formula1>
          <xm:sqref>I16:I48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3BED8-2DFD-491B-8DF4-BDD421EE9C05}">
  <sheetPr codeName="Sheet1">
    <pageSetUpPr fitToPage="1"/>
  </sheetPr>
  <dimension ref="A1:Q56"/>
  <sheetViews>
    <sheetView view="pageBreakPreview" topLeftCell="D1" zoomScale="70" zoomScaleNormal="100" zoomScaleSheetLayoutView="70" workbookViewId="0">
      <selection activeCell="N17" sqref="N17"/>
    </sheetView>
  </sheetViews>
  <sheetFormatPr defaultRowHeight="13.5" outlineLevelRow="1" outlineLevelCol="1"/>
  <cols>
    <col min="1" max="2" width="14.375" customWidth="1"/>
    <col min="3" max="3" width="36.75" customWidth="1"/>
    <col min="4" max="4" width="24.75" customWidth="1"/>
    <col min="5" max="5" width="10.75" customWidth="1"/>
    <col min="6" max="6" width="16.75" customWidth="1"/>
    <col min="7" max="7" width="10.75" customWidth="1"/>
    <col min="8" max="8" width="24.75" customWidth="1"/>
    <col min="9" max="9" width="18.75" customWidth="1"/>
    <col min="10" max="10" width="3.75" customWidth="1"/>
    <col min="11" max="12" width="8.75" hidden="1" customWidth="1" outlineLevel="1"/>
    <col min="13" max="13" width="10.5" hidden="1" customWidth="1" outlineLevel="1"/>
    <col min="14" max="14" width="12" hidden="1" customWidth="1" outlineLevel="1"/>
    <col min="15" max="15" width="10.375" hidden="1" customWidth="1" outlineLevel="1"/>
    <col min="16" max="16" width="8.75" hidden="1" customWidth="1" outlineLevel="1"/>
    <col min="17" max="17" width="8.75" collapsed="1"/>
  </cols>
  <sheetData>
    <row r="1" spans="1:14" ht="17.25">
      <c r="A1" s="4" t="s">
        <v>27</v>
      </c>
      <c r="D1" s="4" t="s">
        <v>30</v>
      </c>
      <c r="E1" s="168" t="s">
        <v>122</v>
      </c>
      <c r="F1" s="168"/>
      <c r="G1" s="168"/>
      <c r="H1" s="168"/>
    </row>
    <row r="2" spans="1:14" ht="17.25">
      <c r="A2" s="5" t="s">
        <v>9</v>
      </c>
      <c r="D2" s="4" t="s">
        <v>31</v>
      </c>
      <c r="E2" s="169"/>
      <c r="F2" s="169"/>
      <c r="G2" s="169"/>
      <c r="H2" s="169"/>
    </row>
    <row r="3" spans="1:14" ht="14.25" thickBot="1"/>
    <row r="4" spans="1:14" ht="18" thickTop="1">
      <c r="A4" s="128">
        <v>45778</v>
      </c>
      <c r="B4" s="7" t="s">
        <v>10</v>
      </c>
      <c r="D4" s="37" t="s">
        <v>28</v>
      </c>
      <c r="E4" s="38"/>
      <c r="F4" s="38"/>
      <c r="G4" s="38"/>
      <c r="H4" s="38"/>
      <c r="I4" s="39"/>
    </row>
    <row r="5" spans="1:14" ht="18" thickBot="1">
      <c r="A5" s="22" t="str">
        <f>IF(A4&gt;0,"  for "&amp;TEXT(A4, "mmmm yyyy")," ")</f>
        <v xml:space="preserve">  for May 2025</v>
      </c>
      <c r="B5" s="8"/>
      <c r="C5" s="4"/>
      <c r="D5" s="9"/>
      <c r="E5" s="66"/>
      <c r="F5" s="66"/>
      <c r="I5" s="1"/>
      <c r="N5" s="27"/>
    </row>
    <row r="6" spans="1:14" ht="18" thickTop="1">
      <c r="A6" s="29" t="s">
        <v>148</v>
      </c>
      <c r="B6" s="4"/>
      <c r="C6" s="4"/>
      <c r="D6" s="17" t="s">
        <v>17</v>
      </c>
      <c r="E6" s="67" t="s">
        <v>20</v>
      </c>
      <c r="F6" s="67"/>
      <c r="G6" s="68" t="s">
        <v>16</v>
      </c>
      <c r="H6" s="68"/>
      <c r="I6" s="11" t="s">
        <v>14</v>
      </c>
    </row>
    <row r="7" spans="1:14" ht="17.25">
      <c r="A7" s="29" t="s">
        <v>121</v>
      </c>
      <c r="B7" s="4"/>
      <c r="C7" s="4"/>
      <c r="D7" s="17" t="s">
        <v>22</v>
      </c>
      <c r="E7" s="67" t="s">
        <v>21</v>
      </c>
      <c r="F7" s="67"/>
      <c r="G7" s="68" t="s">
        <v>19</v>
      </c>
      <c r="H7" s="69"/>
      <c r="I7" s="11" t="s">
        <v>68</v>
      </c>
    </row>
    <row r="8" spans="1:14" ht="18" thickBot="1">
      <c r="A8" s="96"/>
      <c r="B8" s="4"/>
      <c r="C8" s="40"/>
      <c r="D8" s="52" t="s">
        <v>11</v>
      </c>
      <c r="E8" s="70"/>
      <c r="F8" s="53"/>
      <c r="G8" s="71"/>
      <c r="H8" s="72" t="str">
        <f>IF(D8&lt;&gt;"","円貨換算レート 1"&amp;D8&amp;" =","")</f>
        <v>円貨換算レート 1JPY =</v>
      </c>
      <c r="I8" s="21">
        <v>1</v>
      </c>
    </row>
    <row r="9" spans="1:14" ht="17.25">
      <c r="A9" s="29" t="s">
        <v>151</v>
      </c>
      <c r="B9" s="4"/>
      <c r="C9" s="40" t="str">
        <f>IF(D10="","",VLOOKUP(D10,事務局用_参照テーブル!$C$33:$D$56,2,FALSE))</f>
        <v>三菱UFJレート</v>
      </c>
      <c r="D9" s="54"/>
      <c r="E9" s="70" t="s">
        <v>61</v>
      </c>
      <c r="F9" s="124">
        <v>144.87</v>
      </c>
      <c r="G9" s="71" t="s">
        <v>11</v>
      </c>
      <c r="H9" s="72" t="str">
        <f>IF(G9&lt;&gt;"","円貨換算レート 1"&amp;D9&amp;" =","")</f>
        <v>円貨換算レート 1 =</v>
      </c>
      <c r="I9" s="57">
        <f>F9</f>
        <v>144.87</v>
      </c>
    </row>
    <row r="10" spans="1:14" ht="17.25">
      <c r="A10" s="69" t="s">
        <v>153</v>
      </c>
      <c r="B10" s="4"/>
      <c r="C10" s="40" t="str">
        <f>IF(D10="","",VLOOKUP(D10,事務局用_参照テーブル!$C$33:$D$56,2,FALSE))</f>
        <v>三菱UFJレート</v>
      </c>
      <c r="D10" s="122" t="s">
        <v>150</v>
      </c>
      <c r="E10" s="73" t="str">
        <f>IF(G10&lt;&gt;"","1"&amp;D10&amp;" =","")</f>
        <v>1THB =</v>
      </c>
      <c r="F10" s="124">
        <v>4.5</v>
      </c>
      <c r="G10" s="71" t="str">
        <f>IF(C10="三菱UFJレート", IF(D10&lt;&gt;"", "JPY", ""), IF(C10="日本銀行レート", "USD", ""))</f>
        <v>JPY</v>
      </c>
      <c r="H10" s="72" t="str">
        <f t="shared" ref="H10" si="0">IF(G10&lt;&gt;"","円貨換算レート 1"&amp;D10&amp;" =","")</f>
        <v>円貨換算レート 1THB =</v>
      </c>
      <c r="I10" s="58">
        <f>IF(C10="日本銀行レート", F9*F10, IF(C10="三菱UFJレート", F10, ""))</f>
        <v>4.5</v>
      </c>
    </row>
    <row r="11" spans="1:14" ht="17.25">
      <c r="A11" s="100"/>
      <c r="B11" s="4"/>
      <c r="C11" s="40" t="str">
        <f>IF(D11="","",VLOOKUP(D11,事務局用_参照テーブル!$C$33:$D$56,2,FALSE))</f>
        <v/>
      </c>
      <c r="D11" s="122"/>
      <c r="E11" s="73" t="str">
        <f t="shared" ref="E11:E13" si="1">IF(G11&lt;&gt;"","1"&amp;D11&amp;" =","")</f>
        <v/>
      </c>
      <c r="F11" s="124"/>
      <c r="G11" s="71" t="str">
        <f>IF(C11="三菱UFJレート", IF(D11&lt;&gt;"", "JPY", ""), IF(C11="日本銀行レート", "USD", ""))</f>
        <v/>
      </c>
      <c r="H11" s="72" t="str">
        <f>IF(G11&lt;&gt;"","円貨換算レート 1"&amp;D11&amp;" =","")</f>
        <v/>
      </c>
      <c r="I11" s="58" t="str">
        <f>IF(C11="日本銀行レート", F9*F11, IF(C11="三菱UFJレート", F11, ""))</f>
        <v/>
      </c>
    </row>
    <row r="12" spans="1:14" ht="14.25">
      <c r="A12" s="26" t="s">
        <v>152</v>
      </c>
      <c r="C12" s="40" t="str">
        <f>IF(D12="","",VLOOKUP(D12,事務局用_参照テーブル!$C$33:$D$56,2,FALSE))</f>
        <v/>
      </c>
      <c r="D12" s="122"/>
      <c r="E12" s="73" t="str">
        <f t="shared" si="1"/>
        <v/>
      </c>
      <c r="F12" s="124"/>
      <c r="G12" s="71" t="str">
        <f t="shared" ref="G12:G13" si="2">IF(C12="三菱UFJレート", IF(D12&lt;&gt;"", "JPY", ""), IF(C12="日本銀行レート", "USD", ""))</f>
        <v/>
      </c>
      <c r="H12" s="74" t="str">
        <f>IF(G12&lt;&gt;"","円貨換算レート 1"&amp;D12&amp;" =","")</f>
        <v/>
      </c>
      <c r="I12" s="58" t="str">
        <f>IF(C12="日本銀行レート", F10*F12, IF(C12="三菱UFJレート", F12, ""))</f>
        <v/>
      </c>
    </row>
    <row r="13" spans="1:14" ht="14.25">
      <c r="A13" s="69" t="s">
        <v>154</v>
      </c>
      <c r="C13" s="40" t="str">
        <f>IF(D13="","",VLOOKUP(D13,事務局用_参照テーブル!$C$33:$D$56,2,FALSE))</f>
        <v/>
      </c>
      <c r="D13" s="123"/>
      <c r="E13" s="55" t="str">
        <f t="shared" si="1"/>
        <v/>
      </c>
      <c r="F13" s="127"/>
      <c r="G13" s="59" t="str">
        <f t="shared" si="2"/>
        <v/>
      </c>
      <c r="H13" s="28" t="str">
        <f>IF(G13&lt;&gt;"","円貨換算レート 1"&amp;D13&amp;" =","")</f>
        <v/>
      </c>
      <c r="I13" s="60" t="str">
        <f>IF(C13="日本銀行レート", F11*F13, IF(C13="三菱UFJレート", F13, ""))</f>
        <v/>
      </c>
    </row>
    <row r="14" spans="1:14" ht="14.25">
      <c r="A14" s="23"/>
      <c r="C14" s="42"/>
      <c r="D14" s="56"/>
      <c r="E14" s="18"/>
      <c r="F14" s="61"/>
      <c r="G14" s="6"/>
      <c r="H14" s="28"/>
      <c r="I14" s="41"/>
    </row>
    <row r="15" spans="1:14" ht="36.75" thickBot="1">
      <c r="A15" s="35" t="s">
        <v>8</v>
      </c>
      <c r="B15" s="30" t="s">
        <v>0</v>
      </c>
      <c r="C15" s="30" t="s">
        <v>1</v>
      </c>
      <c r="D15" s="30" t="s">
        <v>2</v>
      </c>
      <c r="E15" s="30" t="s">
        <v>3</v>
      </c>
      <c r="F15" s="30" t="s">
        <v>4</v>
      </c>
      <c r="G15" s="30" t="s">
        <v>5</v>
      </c>
      <c r="H15" s="30" t="s">
        <v>6</v>
      </c>
      <c r="I15" s="30" t="s">
        <v>7</v>
      </c>
      <c r="M15" s="25"/>
      <c r="N15" s="26"/>
    </row>
    <row r="16" spans="1:14" ht="45" customHeight="1" thickTop="1">
      <c r="A16" s="129">
        <v>45788</v>
      </c>
      <c r="B16" s="130">
        <f>IF(A16&lt;&gt;"",IF(MONTH(A16)=MONTH($A$4),MONTH(A16),"fault"),"")</f>
        <v>5</v>
      </c>
      <c r="C16" s="143" t="s">
        <v>123</v>
      </c>
      <c r="D16" s="143" t="s">
        <v>124</v>
      </c>
      <c r="E16" s="131" t="s">
        <v>11</v>
      </c>
      <c r="F16" s="140">
        <v>120000</v>
      </c>
      <c r="G16" s="132" t="s">
        <v>125</v>
      </c>
      <c r="H16" s="143" t="s">
        <v>126</v>
      </c>
      <c r="I16" s="119" t="s">
        <v>52</v>
      </c>
      <c r="K16">
        <f>IF(COUNTIF($E$16:E16,E16)=1,ROW(E16),"")</f>
        <v>16</v>
      </c>
      <c r="M16" s="26"/>
      <c r="N16" s="26"/>
    </row>
    <row r="17" spans="1:14" ht="45" customHeight="1">
      <c r="A17" s="133">
        <v>45792</v>
      </c>
      <c r="B17" s="134">
        <f t="shared" ref="B17:B48" si="3">IF(A17&lt;&gt;"",IF(MONTH(A17)=MONTH($A$4),MONTH(A17),"fault"),"")</f>
        <v>5</v>
      </c>
      <c r="C17" s="144" t="s">
        <v>127</v>
      </c>
      <c r="D17" s="144" t="s">
        <v>128</v>
      </c>
      <c r="E17" s="135" t="s">
        <v>11</v>
      </c>
      <c r="F17" s="141">
        <f>15100*4</f>
        <v>60400</v>
      </c>
      <c r="G17" s="136" t="s">
        <v>129</v>
      </c>
      <c r="H17" s="144" t="s">
        <v>130</v>
      </c>
      <c r="I17" s="120" t="s">
        <v>52</v>
      </c>
      <c r="K17" t="str">
        <f>IF(COUNTIF($E$16:E17,E17)=1,ROW(E17),"")</f>
        <v/>
      </c>
      <c r="M17" s="26"/>
      <c r="N17" s="26"/>
    </row>
    <row r="18" spans="1:14" ht="45" customHeight="1">
      <c r="A18" s="133">
        <v>45795</v>
      </c>
      <c r="B18" s="134">
        <f t="shared" si="3"/>
        <v>5</v>
      </c>
      <c r="C18" s="144" t="s">
        <v>131</v>
      </c>
      <c r="D18" s="144" t="s">
        <v>132</v>
      </c>
      <c r="E18" s="135" t="s">
        <v>120</v>
      </c>
      <c r="F18" s="141">
        <v>2000</v>
      </c>
      <c r="G18" s="136" t="s">
        <v>133</v>
      </c>
      <c r="H18" s="144" t="s">
        <v>134</v>
      </c>
      <c r="I18" s="120" t="s">
        <v>52</v>
      </c>
      <c r="K18">
        <f>IF(COUNTIF($E$16:E18,E18)=1,ROW(E18),"")</f>
        <v>18</v>
      </c>
      <c r="M18" s="26"/>
      <c r="N18" s="26"/>
    </row>
    <row r="19" spans="1:14" ht="45" customHeight="1">
      <c r="A19" s="133">
        <v>45796</v>
      </c>
      <c r="B19" s="134">
        <f t="shared" si="3"/>
        <v>5</v>
      </c>
      <c r="C19" s="144" t="s">
        <v>135</v>
      </c>
      <c r="D19" s="144" t="s">
        <v>136</v>
      </c>
      <c r="E19" s="135" t="s">
        <v>120</v>
      </c>
      <c r="F19" s="141">
        <v>700</v>
      </c>
      <c r="G19" s="136" t="s">
        <v>137</v>
      </c>
      <c r="H19" s="144" t="s">
        <v>138</v>
      </c>
      <c r="I19" s="120" t="s">
        <v>52</v>
      </c>
      <c r="K19" t="str">
        <f>IF(COUNTIF($E$16:E19,E19)=1,ROW(E19),"")</f>
        <v/>
      </c>
      <c r="M19" s="26"/>
      <c r="N19" s="26"/>
    </row>
    <row r="20" spans="1:14" ht="45" customHeight="1">
      <c r="A20" s="133">
        <v>45796</v>
      </c>
      <c r="B20" s="134">
        <f t="shared" si="3"/>
        <v>5</v>
      </c>
      <c r="C20" s="144" t="s">
        <v>135</v>
      </c>
      <c r="D20" s="144" t="s">
        <v>132</v>
      </c>
      <c r="E20" s="135" t="s">
        <v>120</v>
      </c>
      <c r="F20" s="141">
        <v>700</v>
      </c>
      <c r="G20" s="136" t="s">
        <v>139</v>
      </c>
      <c r="H20" s="144" t="s">
        <v>140</v>
      </c>
      <c r="I20" s="120" t="s">
        <v>52</v>
      </c>
      <c r="K20" t="str">
        <f>IF(COUNTIF($E$16:E20,E20)=1,ROW(E20),"")</f>
        <v/>
      </c>
      <c r="M20" s="26"/>
      <c r="N20" s="26"/>
    </row>
    <row r="21" spans="1:14" ht="45" customHeight="1">
      <c r="A21" s="133">
        <v>45806</v>
      </c>
      <c r="B21" s="134">
        <f t="shared" si="3"/>
        <v>5</v>
      </c>
      <c r="C21" s="144" t="s">
        <v>141</v>
      </c>
      <c r="D21" s="144" t="s">
        <v>142</v>
      </c>
      <c r="E21" s="135" t="s">
        <v>11</v>
      </c>
      <c r="F21" s="141">
        <f>17500*2</f>
        <v>35000</v>
      </c>
      <c r="G21" s="136" t="s">
        <v>143</v>
      </c>
      <c r="H21" s="144" t="s">
        <v>138</v>
      </c>
      <c r="I21" s="120" t="s">
        <v>34</v>
      </c>
      <c r="K21" t="str">
        <f>IF(COUNTIF($E$16:E21,E21)=1,ROW(E21),"")</f>
        <v/>
      </c>
      <c r="M21" s="26"/>
      <c r="N21" s="26"/>
    </row>
    <row r="22" spans="1:14" ht="45" customHeight="1">
      <c r="A22" s="133">
        <v>45806</v>
      </c>
      <c r="B22" s="134">
        <f t="shared" si="3"/>
        <v>5</v>
      </c>
      <c r="C22" s="144" t="s">
        <v>141</v>
      </c>
      <c r="D22" s="144" t="s">
        <v>142</v>
      </c>
      <c r="E22" s="135" t="s">
        <v>11</v>
      </c>
      <c r="F22" s="141">
        <f>3000*30</f>
        <v>90000</v>
      </c>
      <c r="G22" s="136" t="s">
        <v>144</v>
      </c>
      <c r="H22" s="144" t="s">
        <v>138</v>
      </c>
      <c r="I22" s="120" t="s">
        <v>34</v>
      </c>
      <c r="K22" t="str">
        <f>IF(COUNTIF($E$16:E22,E22)=1,ROW(E22),"")</f>
        <v/>
      </c>
      <c r="M22" s="26"/>
      <c r="N22" s="26"/>
    </row>
    <row r="23" spans="1:14" ht="45" customHeight="1">
      <c r="A23" s="133">
        <v>45806</v>
      </c>
      <c r="B23" s="134">
        <f t="shared" si="3"/>
        <v>5</v>
      </c>
      <c r="C23" s="144" t="s">
        <v>145</v>
      </c>
      <c r="D23" s="144" t="s">
        <v>146</v>
      </c>
      <c r="E23" s="135" t="s">
        <v>11</v>
      </c>
      <c r="F23" s="141">
        <f>5000*15</f>
        <v>75000</v>
      </c>
      <c r="G23" s="136" t="s">
        <v>147</v>
      </c>
      <c r="H23" s="144" t="s">
        <v>149</v>
      </c>
      <c r="I23" s="120" t="s">
        <v>42</v>
      </c>
      <c r="K23" t="str">
        <f>IF(COUNTIF($E$16:E23,E23)=1,ROW(E23),"")</f>
        <v/>
      </c>
      <c r="M23" s="26"/>
      <c r="N23" s="26"/>
    </row>
    <row r="24" spans="1:14" ht="45" customHeight="1">
      <c r="A24" s="137"/>
      <c r="B24" s="138" t="str">
        <f t="shared" si="3"/>
        <v/>
      </c>
      <c r="C24" s="145"/>
      <c r="D24" s="145"/>
      <c r="E24" s="137"/>
      <c r="F24" s="142"/>
      <c r="G24" s="139"/>
      <c r="H24" s="145"/>
      <c r="I24" s="120"/>
      <c r="K24" t="str">
        <f>IF(COUNTIF($E$16:E24,E24)=1,ROW(E24),"")</f>
        <v/>
      </c>
      <c r="M24" s="26"/>
      <c r="N24" s="26"/>
    </row>
    <row r="25" spans="1:14" ht="45" customHeight="1">
      <c r="A25" s="137"/>
      <c r="B25" s="138" t="str">
        <f t="shared" si="3"/>
        <v/>
      </c>
      <c r="C25" s="145"/>
      <c r="D25" s="145"/>
      <c r="E25" s="137"/>
      <c r="F25" s="142"/>
      <c r="G25" s="139"/>
      <c r="H25" s="145"/>
      <c r="I25" s="120"/>
      <c r="K25" t="str">
        <f>IF(COUNTIF($E$16:E25,E25)=1,ROW(E25),"")</f>
        <v/>
      </c>
      <c r="M25" s="26"/>
      <c r="N25" s="26"/>
    </row>
    <row r="26" spans="1:14" ht="45" hidden="1" customHeight="1" outlineLevel="1">
      <c r="A26" s="137"/>
      <c r="B26" s="138" t="str">
        <f t="shared" si="3"/>
        <v/>
      </c>
      <c r="C26" s="145"/>
      <c r="D26" s="145"/>
      <c r="E26" s="137"/>
      <c r="F26" s="142"/>
      <c r="G26" s="139"/>
      <c r="H26" s="145"/>
      <c r="I26" s="120"/>
      <c r="K26" t="str">
        <f>IF(COUNTIF($E$16:E26,E26)=1,ROW(E26),"")</f>
        <v/>
      </c>
      <c r="M26" s="26"/>
      <c r="N26" s="26"/>
    </row>
    <row r="27" spans="1:14" ht="45" hidden="1" customHeight="1" outlineLevel="1">
      <c r="A27" s="137"/>
      <c r="B27" s="138"/>
      <c r="C27" s="145"/>
      <c r="D27" s="145"/>
      <c r="E27" s="137"/>
      <c r="F27" s="142"/>
      <c r="G27" s="139"/>
      <c r="H27" s="145"/>
      <c r="I27" s="120"/>
      <c r="M27" s="26"/>
      <c r="N27" s="26"/>
    </row>
    <row r="28" spans="1:14" ht="45" hidden="1" customHeight="1" outlineLevel="1">
      <c r="A28" s="137"/>
      <c r="B28" s="138"/>
      <c r="C28" s="145"/>
      <c r="D28" s="145"/>
      <c r="E28" s="137"/>
      <c r="F28" s="142"/>
      <c r="G28" s="139"/>
      <c r="H28" s="145"/>
      <c r="I28" s="120"/>
      <c r="M28" s="26"/>
      <c r="N28" s="26"/>
    </row>
    <row r="29" spans="1:14" ht="45" hidden="1" customHeight="1" outlineLevel="1">
      <c r="A29" s="137"/>
      <c r="B29" s="138" t="str">
        <f t="shared" si="3"/>
        <v/>
      </c>
      <c r="C29" s="145"/>
      <c r="D29" s="145"/>
      <c r="E29" s="137"/>
      <c r="F29" s="142"/>
      <c r="G29" s="139"/>
      <c r="H29" s="145"/>
      <c r="I29" s="120"/>
      <c r="K29" t="str">
        <f>IF(COUNTIF($E$16:E29,E29)=1,ROW(E29),"")</f>
        <v/>
      </c>
      <c r="M29" s="26"/>
      <c r="N29" s="26"/>
    </row>
    <row r="30" spans="1:14" ht="45" hidden="1" customHeight="1" outlineLevel="1">
      <c r="A30" s="137"/>
      <c r="B30" s="138"/>
      <c r="C30" s="145"/>
      <c r="D30" s="145"/>
      <c r="E30" s="137"/>
      <c r="F30" s="142"/>
      <c r="G30" s="139"/>
      <c r="H30" s="145"/>
      <c r="I30" s="120"/>
      <c r="M30" s="26"/>
      <c r="N30" s="26"/>
    </row>
    <row r="31" spans="1:14" ht="45" hidden="1" customHeight="1" outlineLevel="1">
      <c r="A31" s="137"/>
      <c r="B31" s="138"/>
      <c r="C31" s="145"/>
      <c r="D31" s="145"/>
      <c r="E31" s="137"/>
      <c r="F31" s="142"/>
      <c r="G31" s="139"/>
      <c r="H31" s="145"/>
      <c r="I31" s="120"/>
      <c r="M31" s="26"/>
      <c r="N31" s="26"/>
    </row>
    <row r="32" spans="1:14" ht="45" hidden="1" customHeight="1" outlineLevel="1">
      <c r="A32" s="137"/>
      <c r="B32" s="138"/>
      <c r="C32" s="145"/>
      <c r="D32" s="145"/>
      <c r="E32" s="137"/>
      <c r="F32" s="142"/>
      <c r="G32" s="139"/>
      <c r="H32" s="145"/>
      <c r="I32" s="120"/>
      <c r="M32" s="26"/>
      <c r="N32" s="26"/>
    </row>
    <row r="33" spans="1:14" ht="45" hidden="1" customHeight="1" outlineLevel="1">
      <c r="A33" s="137"/>
      <c r="B33" s="138" t="str">
        <f t="shared" si="3"/>
        <v/>
      </c>
      <c r="C33" s="145"/>
      <c r="D33" s="145"/>
      <c r="E33" s="137"/>
      <c r="F33" s="142"/>
      <c r="G33" s="139"/>
      <c r="H33" s="145"/>
      <c r="I33" s="120"/>
      <c r="K33" t="str">
        <f>IF(COUNTIF($E$16:E33,E33)=1,ROW(E33),"")</f>
        <v/>
      </c>
      <c r="M33" s="26"/>
      <c r="N33" s="26"/>
    </row>
    <row r="34" spans="1:14" ht="45" hidden="1" customHeight="1" outlineLevel="1">
      <c r="A34" s="137"/>
      <c r="B34" s="138" t="str">
        <f t="shared" si="3"/>
        <v/>
      </c>
      <c r="C34" s="145"/>
      <c r="D34" s="145"/>
      <c r="E34" s="137"/>
      <c r="F34" s="142"/>
      <c r="G34" s="139"/>
      <c r="H34" s="145"/>
      <c r="I34" s="120"/>
      <c r="K34" t="str">
        <f>IF(COUNTIF($E$16:E34,E34)=1,ROW(E34),"")</f>
        <v/>
      </c>
      <c r="M34" s="26"/>
      <c r="N34" s="26"/>
    </row>
    <row r="35" spans="1:14" ht="45" hidden="1" customHeight="1" outlineLevel="1">
      <c r="A35" s="137"/>
      <c r="B35" s="138" t="str">
        <f t="shared" si="3"/>
        <v/>
      </c>
      <c r="C35" s="145"/>
      <c r="D35" s="145"/>
      <c r="E35" s="137"/>
      <c r="F35" s="142"/>
      <c r="G35" s="139"/>
      <c r="H35" s="145"/>
      <c r="I35" s="120"/>
      <c r="K35" t="str">
        <f>IF(COUNTIF($E$16:E35,E35)=1,ROW(E35),"")</f>
        <v/>
      </c>
      <c r="M35" s="26"/>
      <c r="N35" s="26"/>
    </row>
    <row r="36" spans="1:14" ht="45" customHeight="1" collapsed="1">
      <c r="A36" s="137"/>
      <c r="B36" s="138" t="str">
        <f t="shared" si="3"/>
        <v/>
      </c>
      <c r="C36" s="145"/>
      <c r="D36" s="145"/>
      <c r="E36" s="137"/>
      <c r="F36" s="142"/>
      <c r="G36" s="139"/>
      <c r="H36" s="145"/>
      <c r="I36" s="120"/>
      <c r="K36" t="str">
        <f>IF(COUNTIF($E$16:E36,E36)=1,ROW(E36),"")</f>
        <v/>
      </c>
      <c r="M36" s="26"/>
      <c r="N36" s="26"/>
    </row>
    <row r="37" spans="1:14" ht="45" hidden="1" customHeight="1" outlineLevel="1">
      <c r="A37" s="137"/>
      <c r="B37" s="138" t="str">
        <f t="shared" si="3"/>
        <v/>
      </c>
      <c r="C37" s="145"/>
      <c r="D37" s="145"/>
      <c r="E37" s="137"/>
      <c r="F37" s="142"/>
      <c r="G37" s="139"/>
      <c r="H37" s="145"/>
      <c r="I37" s="120"/>
      <c r="K37" t="str">
        <f>IF(COUNTIF($E$16:E37,E37)=1,ROW(E37),"")</f>
        <v/>
      </c>
      <c r="M37" s="26"/>
      <c r="N37" s="26"/>
    </row>
    <row r="38" spans="1:14" ht="45" hidden="1" customHeight="1" outlineLevel="1">
      <c r="A38" s="137"/>
      <c r="B38" s="138" t="str">
        <f t="shared" si="3"/>
        <v/>
      </c>
      <c r="C38" s="145"/>
      <c r="D38" s="145"/>
      <c r="E38" s="137"/>
      <c r="F38" s="142"/>
      <c r="G38" s="139"/>
      <c r="H38" s="145"/>
      <c r="I38" s="120"/>
      <c r="K38" t="str">
        <f>IF(COUNTIF($E$16:E38,E38)=1,ROW(E38),"")</f>
        <v/>
      </c>
      <c r="M38" s="26"/>
      <c r="N38" s="26"/>
    </row>
    <row r="39" spans="1:14" ht="45" hidden="1" customHeight="1" outlineLevel="1">
      <c r="A39" s="137"/>
      <c r="B39" s="138" t="str">
        <f t="shared" si="3"/>
        <v/>
      </c>
      <c r="C39" s="145"/>
      <c r="D39" s="145"/>
      <c r="E39" s="137"/>
      <c r="F39" s="142"/>
      <c r="G39" s="139"/>
      <c r="H39" s="145"/>
      <c r="I39" s="120"/>
      <c r="K39" t="str">
        <f>IF(COUNTIF($E$16:E39,E39)=1,ROW(E39),"")</f>
        <v/>
      </c>
      <c r="M39" s="26"/>
      <c r="N39" s="26"/>
    </row>
    <row r="40" spans="1:14" ht="45" hidden="1" customHeight="1" outlineLevel="1">
      <c r="A40" s="137"/>
      <c r="B40" s="138" t="str">
        <f t="shared" si="3"/>
        <v/>
      </c>
      <c r="C40" s="145"/>
      <c r="D40" s="145"/>
      <c r="E40" s="137"/>
      <c r="F40" s="142"/>
      <c r="G40" s="139"/>
      <c r="H40" s="145"/>
      <c r="I40" s="120"/>
      <c r="K40" t="str">
        <f>IF(COUNTIF($E$16:E40,E40)=1,ROW(E40),"")</f>
        <v/>
      </c>
      <c r="M40" s="26"/>
      <c r="N40" s="26"/>
    </row>
    <row r="41" spans="1:14" ht="45" hidden="1" customHeight="1" outlineLevel="1">
      <c r="A41" s="137"/>
      <c r="B41" s="138" t="str">
        <f t="shared" si="3"/>
        <v/>
      </c>
      <c r="C41" s="145"/>
      <c r="D41" s="145"/>
      <c r="E41" s="137"/>
      <c r="F41" s="142"/>
      <c r="G41" s="139"/>
      <c r="H41" s="145"/>
      <c r="I41" s="120"/>
      <c r="K41" t="str">
        <f>IF(COUNTIF($E$16:E41,E41)=1,ROW(E41),"")</f>
        <v/>
      </c>
      <c r="M41" s="29"/>
      <c r="N41" s="24"/>
    </row>
    <row r="42" spans="1:14" ht="45" hidden="1" customHeight="1" outlineLevel="1">
      <c r="A42" s="137"/>
      <c r="B42" s="138" t="str">
        <f t="shared" si="3"/>
        <v/>
      </c>
      <c r="C42" s="145"/>
      <c r="D42" s="145"/>
      <c r="E42" s="137"/>
      <c r="F42" s="142"/>
      <c r="G42" s="139"/>
      <c r="H42" s="145"/>
      <c r="I42" s="120"/>
      <c r="K42" t="str">
        <f>IF(COUNTIF($E$16:E42,E42)=1,ROW(E42),"")</f>
        <v/>
      </c>
      <c r="M42" s="29"/>
      <c r="N42" s="29"/>
    </row>
    <row r="43" spans="1:14" ht="45" hidden="1" customHeight="1" outlineLevel="1">
      <c r="A43" s="137"/>
      <c r="B43" s="138" t="str">
        <f t="shared" si="3"/>
        <v/>
      </c>
      <c r="C43" s="145"/>
      <c r="D43" s="145"/>
      <c r="E43" s="137"/>
      <c r="F43" s="142"/>
      <c r="G43" s="139"/>
      <c r="H43" s="145"/>
      <c r="I43" s="120"/>
      <c r="K43" t="str">
        <f>IF(COUNTIF($E$16:E43,E43)=1,ROW(E43),"")</f>
        <v/>
      </c>
      <c r="M43" s="29"/>
      <c r="N43" s="29"/>
    </row>
    <row r="44" spans="1:14" ht="45" hidden="1" customHeight="1" outlineLevel="1">
      <c r="A44" s="137"/>
      <c r="B44" s="138" t="str">
        <f t="shared" si="3"/>
        <v/>
      </c>
      <c r="C44" s="145"/>
      <c r="D44" s="145"/>
      <c r="E44" s="137"/>
      <c r="F44" s="142"/>
      <c r="G44" s="139"/>
      <c r="H44" s="145"/>
      <c r="I44" s="120"/>
      <c r="K44" t="str">
        <f>IF(COUNTIF($E$16:E44,E44)=1,ROW(E44),"")</f>
        <v/>
      </c>
      <c r="M44" s="29"/>
      <c r="N44" s="29"/>
    </row>
    <row r="45" spans="1:14" ht="45" hidden="1" customHeight="1" outlineLevel="1">
      <c r="A45" s="137"/>
      <c r="B45" s="138" t="str">
        <f t="shared" si="3"/>
        <v/>
      </c>
      <c r="C45" s="145"/>
      <c r="D45" s="145"/>
      <c r="E45" s="137"/>
      <c r="F45" s="142"/>
      <c r="G45" s="139"/>
      <c r="H45" s="145"/>
      <c r="I45" s="120"/>
      <c r="K45" t="str">
        <f>IF(COUNTIF($E$16:E45,E45)=1,ROW(E45),"")</f>
        <v/>
      </c>
      <c r="M45" s="29"/>
      <c r="N45" s="29"/>
    </row>
    <row r="46" spans="1:14" ht="45" hidden="1" customHeight="1" outlineLevel="1">
      <c r="A46" s="137"/>
      <c r="B46" s="138" t="str">
        <f t="shared" si="3"/>
        <v/>
      </c>
      <c r="C46" s="145"/>
      <c r="D46" s="145"/>
      <c r="E46" s="137"/>
      <c r="F46" s="142"/>
      <c r="G46" s="139"/>
      <c r="H46" s="145"/>
      <c r="I46" s="120"/>
      <c r="K46" t="str">
        <f>IF(COUNTIF($E$16:E46,E46)=1,ROW(E46),"")</f>
        <v/>
      </c>
      <c r="M46" s="29"/>
      <c r="N46" s="29"/>
    </row>
    <row r="47" spans="1:14" ht="45" customHeight="1" collapsed="1">
      <c r="A47" s="137"/>
      <c r="B47" s="138" t="str">
        <f t="shared" si="3"/>
        <v/>
      </c>
      <c r="C47" s="145"/>
      <c r="D47" s="145"/>
      <c r="E47" s="137"/>
      <c r="F47" s="142"/>
      <c r="G47" s="139"/>
      <c r="H47" s="145"/>
      <c r="I47" s="120"/>
      <c r="K47" t="str">
        <f>IF(COUNTIF($E$16:E47,E47)=1,ROW(E47),"")</f>
        <v/>
      </c>
      <c r="M47" s="26"/>
      <c r="N47" s="26"/>
    </row>
    <row r="48" spans="1:14" ht="45" customHeight="1" thickBot="1">
      <c r="A48" s="137"/>
      <c r="B48" s="138" t="str">
        <f t="shared" si="3"/>
        <v/>
      </c>
      <c r="C48" s="145"/>
      <c r="D48" s="145"/>
      <c r="E48" s="137"/>
      <c r="F48" s="142"/>
      <c r="G48" s="139"/>
      <c r="H48" s="145"/>
      <c r="I48" s="120"/>
      <c r="K48" t="str">
        <f>IF(COUNTIF($E$16:E48,E48)=1,ROW(E48),"")</f>
        <v/>
      </c>
      <c r="M48" s="26"/>
      <c r="N48" s="26"/>
    </row>
    <row r="49" spans="1:15" ht="18" customHeight="1" thickTop="1">
      <c r="A49" s="162" t="s">
        <v>12</v>
      </c>
      <c r="B49" s="163"/>
      <c r="C49" s="163"/>
      <c r="D49" s="10"/>
      <c r="E49" s="36" t="str">
        <f>D6</f>
        <v>支払通貨</v>
      </c>
      <c r="F49" s="13" t="s">
        <v>15</v>
      </c>
      <c r="G49" s="20"/>
      <c r="H49" s="12" t="s">
        <v>18</v>
      </c>
      <c r="I49" s="10"/>
    </row>
    <row r="50" spans="1:15" ht="18" customHeight="1" thickBot="1">
      <c r="A50" s="164"/>
      <c r="B50" s="165"/>
      <c r="C50" s="165"/>
      <c r="D50" s="19"/>
      <c r="E50" s="31" t="s">
        <v>23</v>
      </c>
      <c r="F50" s="32" t="s">
        <v>24</v>
      </c>
      <c r="G50" s="33"/>
      <c r="H50" s="34" t="s">
        <v>25</v>
      </c>
      <c r="I50" s="19"/>
      <c r="K50" s="3" t="str">
        <f>E49</f>
        <v>支払通貨</v>
      </c>
    </row>
    <row r="51" spans="1:15" ht="18" customHeight="1" thickTop="1">
      <c r="A51" s="164"/>
      <c r="B51" s="165"/>
      <c r="C51" s="165"/>
      <c r="D51" s="14" t="str">
        <f>IF(E51&lt;&gt;"",$E$49,"")</f>
        <v>支払通貨</v>
      </c>
      <c r="E51" s="43" t="str">
        <f>IFERROR(INDEX(E:E,SMALL($K$16:$K$48,1)),"")</f>
        <v>JPY</v>
      </c>
      <c r="F51" s="44">
        <f>IF(E51&lt;&gt;"",SUMIFS($F$16:$F$48,$B$16:$B$48,MONTH($A$4),$E$16:$E$48,E51),"")</f>
        <v>380400</v>
      </c>
      <c r="G51" s="45" t="s">
        <v>13</v>
      </c>
      <c r="H51" s="62">
        <f>IF(F51&lt;&gt;"",ROUNDDOWN(F51*DGET($D$6:$I$13,$I$6,K50:K51),0),"")</f>
        <v>380400</v>
      </c>
      <c r="I51" s="1"/>
      <c r="K51" s="15" t="str">
        <f>E51</f>
        <v>JPY</v>
      </c>
      <c r="L51" s="3" t="str">
        <f>K50</f>
        <v>支払通貨</v>
      </c>
    </row>
    <row r="52" spans="1:15" ht="18" customHeight="1">
      <c r="A52" s="164"/>
      <c r="B52" s="165"/>
      <c r="C52" s="165"/>
      <c r="D52" s="14" t="str">
        <f t="shared" ref="D52:D55" si="4">IF(E52&lt;&gt;"",$E$49,"")</f>
        <v>支払通貨</v>
      </c>
      <c r="E52" s="46" t="str">
        <f>IFERROR(INDEX(E:E,SMALL($K$16:$K$48,2)),"")</f>
        <v>THB</v>
      </c>
      <c r="F52" s="47">
        <f>IF(E52&lt;&gt;"",SUMIFS($F$16:$F$48,$B$16:$B$48,MONTH($A$4),$E$16:$E$48,E52),"")</f>
        <v>3400</v>
      </c>
      <c r="G52" s="48" t="s">
        <v>13</v>
      </c>
      <c r="H52" s="63">
        <f>IF(F52&lt;&gt;"",ROUNDDOWN(F52*DGET($D$6:$I$13,$I$6,L51:L52),0),"")</f>
        <v>15300</v>
      </c>
      <c r="I52" s="1"/>
      <c r="L52" s="15" t="str">
        <f>E52</f>
        <v>THB</v>
      </c>
      <c r="M52" s="3" t="str">
        <f>L51</f>
        <v>支払通貨</v>
      </c>
    </row>
    <row r="53" spans="1:15" ht="18" customHeight="1">
      <c r="A53" s="164"/>
      <c r="B53" s="165"/>
      <c r="C53" s="165"/>
      <c r="D53" s="14" t="str">
        <f t="shared" si="4"/>
        <v/>
      </c>
      <c r="E53" s="46" t="str">
        <f>IFERROR(INDEX(E:E,SMALL($K$16:$K$48,3)),"")</f>
        <v/>
      </c>
      <c r="F53" s="47" t="str">
        <f>IF(E53&lt;&gt;"",SUMIFS($F$16:$F$48,$B$16:$B$48,MONTH($A$4),$E$16:$E$48,E53),"")</f>
        <v/>
      </c>
      <c r="G53" s="48" t="s">
        <v>13</v>
      </c>
      <c r="H53" s="63" t="str">
        <f>IF(F53&lt;&gt;"",ROUNDDOWN(F53*DGET($D$6:$I$13,$I$6,M52:M53),0),"")</f>
        <v/>
      </c>
      <c r="I53" s="1"/>
      <c r="M53" s="3" t="str">
        <f>E53</f>
        <v/>
      </c>
      <c r="N53" s="3" t="str">
        <f>M52</f>
        <v>支払通貨</v>
      </c>
    </row>
    <row r="54" spans="1:15" ht="18" customHeight="1">
      <c r="A54" s="164"/>
      <c r="B54" s="165"/>
      <c r="C54" s="165"/>
      <c r="D54" s="14" t="str">
        <f t="shared" si="4"/>
        <v/>
      </c>
      <c r="E54" s="46" t="str">
        <f>IFERROR(INDEX(E:E,SMALL($K$16:$K$48,4)),"")</f>
        <v/>
      </c>
      <c r="F54" s="47" t="str">
        <f>IF(E54&lt;&gt;"",SUMIFS($F$16:$F$48,$B$16:$B$48,MONTH($A$4),$E$16:$E$48,E54),"")</f>
        <v/>
      </c>
      <c r="G54" s="48" t="s">
        <v>13</v>
      </c>
      <c r="H54" s="63" t="str">
        <f>IF(F54&lt;&gt;"",ROUNDDOWN(F54*DGET($D$6:$I$13,$I$6,N53:N54),0),"")</f>
        <v/>
      </c>
      <c r="I54" s="1"/>
      <c r="N54" s="3" t="str">
        <f>E54</f>
        <v/>
      </c>
      <c r="O54" s="3" t="str">
        <f>N53</f>
        <v>支払通貨</v>
      </c>
    </row>
    <row r="55" spans="1:15" ht="18" customHeight="1" thickBot="1">
      <c r="A55" s="164"/>
      <c r="B55" s="165"/>
      <c r="C55" s="165"/>
      <c r="D55" s="14" t="str">
        <f t="shared" si="4"/>
        <v/>
      </c>
      <c r="E55" s="51" t="str">
        <f>IFERROR(INDEX(E:E,SMALL($K$16:$K$48,5)),"")</f>
        <v/>
      </c>
      <c r="F55" s="49" t="str">
        <f>IF(E55&lt;&gt;"",SUMIFS($F$16:$F$48,$B$16:$B$48,MONTH($A$4),$E$16:$E$48,E55),"")</f>
        <v/>
      </c>
      <c r="G55" s="50" t="s">
        <v>13</v>
      </c>
      <c r="H55" s="64" t="str">
        <f>IF(F55&lt;&gt;"",ROUNDDOWN(F55*DGET($D$6:$I$13,$I$6,O54:O55),0),"")</f>
        <v/>
      </c>
      <c r="I55" s="1"/>
      <c r="O55" s="3" t="str">
        <f>E55</f>
        <v/>
      </c>
    </row>
    <row r="56" spans="1:15" ht="18" customHeight="1" thickTop="1">
      <c r="A56" s="166"/>
      <c r="B56" s="167"/>
      <c r="C56" s="167"/>
      <c r="D56" s="16"/>
      <c r="E56" s="159" t="s">
        <v>26</v>
      </c>
      <c r="F56" s="160"/>
      <c r="G56" s="161"/>
      <c r="H56" s="65">
        <f>SUM(H51:H55)</f>
        <v>395700</v>
      </c>
      <c r="I56" s="2"/>
    </row>
  </sheetData>
  <mergeCells count="4">
    <mergeCell ref="A49:C56"/>
    <mergeCell ref="E56:G56"/>
    <mergeCell ref="E1:H1"/>
    <mergeCell ref="E2:H2"/>
  </mergeCells>
  <phoneticPr fontId="2"/>
  <dataValidations count="4">
    <dataValidation type="list" allowBlank="1" showInputMessage="1" showErrorMessage="1" sqref="K4" xr:uid="{08F03440-C774-4AD6-BA4F-6888F00AC0F9}">
      <formula1>"1,100"</formula1>
    </dataValidation>
    <dataValidation allowBlank="1" showInputMessage="1" showErrorMessage="1" promptTitle="事務局用" prompt="三菱UFJレート使用の場合はUSDを入れる必要はありません。_x000a_USDの支出がある場合は外使用レートのUSDを入れて下さい。" sqref="F9" xr:uid="{425AA412-6F28-42EF-99B9-AEBB37FEF6BF}"/>
    <dataValidation allowBlank="1" showInputMessage="1" showErrorMessage="1" prompt="発生した外貨の通貨コード（3文字）を入力してください" sqref="D10:D13" xr:uid="{F52BE931-F208-44D0-85A3-F72671371110}"/>
    <dataValidation allowBlank="1" showInputMessage="1" showErrorMessage="1" promptTitle="事務局用" prompt="Cセルに表示された外貨レート表を参照して、対JPYの為替レートを入力してください。" sqref="F10:F13" xr:uid="{7CC6D737-0DDE-47A3-8F14-4F8BE16A4276}"/>
  </dataValidations>
  <printOptions horizontalCentered="1"/>
  <pageMargins left="0.43307086614173229" right="0.43307086614173229" top="0.55118110236220474" bottom="0.55118110236220474" header="0.31496062992125984" footer="0.31496062992125984"/>
  <pageSetup paperSize="8" scale="81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AD61C8-4B50-4464-91FA-B8CA72D70F07}">
          <x14:formula1>
            <xm:f>事務局用_参照テーブル!$B$2:$B$31</xm:f>
          </x14:formula1>
          <xm:sqref>I16:I48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9419-F5EF-458B-A2F7-E0A0560A5149}">
  <sheetPr codeName="Sheet3"/>
  <dimension ref="A1:D56"/>
  <sheetViews>
    <sheetView topLeftCell="B21" workbookViewId="0">
      <selection activeCell="I47" sqref="I47"/>
    </sheetView>
  </sheetViews>
  <sheetFormatPr defaultRowHeight="13.5"/>
  <sheetData>
    <row r="1" spans="1:2">
      <c r="A1" s="25" t="s">
        <v>39</v>
      </c>
      <c r="B1" s="26"/>
    </row>
    <row r="2" spans="1:2">
      <c r="A2" s="26" t="s">
        <v>32</v>
      </c>
      <c r="B2" s="26" t="s">
        <v>33</v>
      </c>
    </row>
    <row r="3" spans="1:2">
      <c r="A3" s="26"/>
      <c r="B3" s="26" t="s">
        <v>34</v>
      </c>
    </row>
    <row r="4" spans="1:2">
      <c r="A4" s="26"/>
      <c r="B4" s="26" t="s">
        <v>35</v>
      </c>
    </row>
    <row r="5" spans="1:2">
      <c r="A5" s="26"/>
      <c r="B5" s="26" t="s">
        <v>36</v>
      </c>
    </row>
    <row r="6" spans="1:2">
      <c r="A6" s="26"/>
      <c r="B6" s="26" t="s">
        <v>37</v>
      </c>
    </row>
    <row r="7" spans="1:2">
      <c r="A7" s="26"/>
      <c r="B7" s="26" t="s">
        <v>51</v>
      </c>
    </row>
    <row r="8" spans="1:2">
      <c r="A8" s="26"/>
      <c r="B8" s="26" t="s">
        <v>47</v>
      </c>
    </row>
    <row r="9" spans="1:2">
      <c r="A9" s="26"/>
      <c r="B9" s="26" t="s">
        <v>52</v>
      </c>
    </row>
    <row r="10" spans="1:2">
      <c r="A10" s="26"/>
      <c r="B10" s="26" t="s">
        <v>46</v>
      </c>
    </row>
    <row r="11" spans="1:2">
      <c r="A11" s="26"/>
      <c r="B11" s="26" t="s">
        <v>57</v>
      </c>
    </row>
    <row r="12" spans="1:2">
      <c r="A12" s="26"/>
      <c r="B12" s="26" t="s">
        <v>42</v>
      </c>
    </row>
    <row r="13" spans="1:2">
      <c r="A13" s="26"/>
      <c r="B13" s="26" t="s">
        <v>43</v>
      </c>
    </row>
    <row r="14" spans="1:2">
      <c r="A14" s="26"/>
      <c r="B14" s="26" t="s">
        <v>69</v>
      </c>
    </row>
    <row r="15" spans="1:2">
      <c r="A15" s="26"/>
      <c r="B15" s="26" t="s">
        <v>70</v>
      </c>
    </row>
    <row r="16" spans="1:2">
      <c r="A16" s="26"/>
      <c r="B16" s="26" t="s">
        <v>44</v>
      </c>
    </row>
    <row r="17" spans="1:2">
      <c r="A17" s="26"/>
      <c r="B17" s="26" t="s">
        <v>53</v>
      </c>
    </row>
    <row r="18" spans="1:2">
      <c r="A18" s="26"/>
      <c r="B18" s="26" t="s">
        <v>48</v>
      </c>
    </row>
    <row r="19" spans="1:2">
      <c r="A19" s="26"/>
      <c r="B19" s="26" t="s">
        <v>56</v>
      </c>
    </row>
    <row r="20" spans="1:2">
      <c r="A20" s="26" t="s">
        <v>62</v>
      </c>
      <c r="B20" s="26" t="s">
        <v>63</v>
      </c>
    </row>
    <row r="21" spans="1:2">
      <c r="A21" s="26"/>
      <c r="B21" s="26" t="s">
        <v>54</v>
      </c>
    </row>
    <row r="22" spans="1:2">
      <c r="A22" s="26"/>
      <c r="B22" s="26" t="s">
        <v>45</v>
      </c>
    </row>
    <row r="23" spans="1:2">
      <c r="A23" s="26"/>
      <c r="B23" s="26" t="s">
        <v>64</v>
      </c>
    </row>
    <row r="24" spans="1:2">
      <c r="A24" s="26"/>
      <c r="B24" s="26" t="s">
        <v>65</v>
      </c>
    </row>
    <row r="25" spans="1:2">
      <c r="A25" s="26"/>
      <c r="B25" s="26" t="s">
        <v>66</v>
      </c>
    </row>
    <row r="26" spans="1:2">
      <c r="A26" s="26"/>
      <c r="B26" s="26" t="s">
        <v>67</v>
      </c>
    </row>
    <row r="27" spans="1:2">
      <c r="A27" s="26" t="s">
        <v>38</v>
      </c>
      <c r="B27" s="26" t="s">
        <v>49</v>
      </c>
    </row>
    <row r="28" spans="1:2">
      <c r="A28" s="26"/>
      <c r="B28" s="26" t="s">
        <v>50</v>
      </c>
    </row>
    <row r="29" spans="1:2">
      <c r="A29" s="26" t="s">
        <v>40</v>
      </c>
      <c r="B29" s="26" t="s">
        <v>55</v>
      </c>
    </row>
    <row r="30" spans="1:2">
      <c r="A30" s="26" t="s">
        <v>41</v>
      </c>
      <c r="B30" s="26" t="s">
        <v>58</v>
      </c>
    </row>
    <row r="31" spans="1:2">
      <c r="A31" s="26" t="s">
        <v>59</v>
      </c>
      <c r="B31" s="26" t="s">
        <v>60</v>
      </c>
    </row>
    <row r="33" spans="2:4">
      <c r="B33" t="s">
        <v>91</v>
      </c>
      <c r="C33" t="s">
        <v>90</v>
      </c>
      <c r="D33" t="s">
        <v>87</v>
      </c>
    </row>
    <row r="34" spans="2:4">
      <c r="B34" t="s">
        <v>92</v>
      </c>
      <c r="C34" t="s">
        <v>88</v>
      </c>
      <c r="D34" t="s">
        <v>87</v>
      </c>
    </row>
    <row r="35" spans="2:4">
      <c r="B35" t="s">
        <v>93</v>
      </c>
      <c r="C35" t="s">
        <v>94</v>
      </c>
      <c r="D35" t="s">
        <v>95</v>
      </c>
    </row>
    <row r="36" spans="2:4">
      <c r="B36" t="s">
        <v>96</v>
      </c>
      <c r="C36" t="s">
        <v>97</v>
      </c>
      <c r="D36" t="s">
        <v>87</v>
      </c>
    </row>
    <row r="37" spans="2:4">
      <c r="B37" t="s">
        <v>98</v>
      </c>
      <c r="C37" t="s">
        <v>99</v>
      </c>
      <c r="D37" t="s">
        <v>95</v>
      </c>
    </row>
    <row r="38" spans="2:4">
      <c r="B38" t="s">
        <v>100</v>
      </c>
      <c r="C38" t="s">
        <v>101</v>
      </c>
      <c r="D38" t="s">
        <v>87</v>
      </c>
    </row>
    <row r="39" spans="2:4">
      <c r="B39" t="s">
        <v>102</v>
      </c>
      <c r="C39" t="s">
        <v>103</v>
      </c>
      <c r="D39" t="s">
        <v>87</v>
      </c>
    </row>
    <row r="40" spans="2:4">
      <c r="B40" t="s">
        <v>104</v>
      </c>
      <c r="C40" t="s">
        <v>105</v>
      </c>
      <c r="D40" t="s">
        <v>87</v>
      </c>
    </row>
    <row r="41" spans="2:4">
      <c r="B41" t="s">
        <v>71</v>
      </c>
      <c r="C41" t="s">
        <v>106</v>
      </c>
      <c r="D41" t="s">
        <v>95</v>
      </c>
    </row>
    <row r="42" spans="2:4">
      <c r="B42" t="s">
        <v>107</v>
      </c>
      <c r="C42" t="s">
        <v>108</v>
      </c>
      <c r="D42" t="s">
        <v>95</v>
      </c>
    </row>
    <row r="43" spans="2:4">
      <c r="B43" t="s">
        <v>72</v>
      </c>
      <c r="C43" t="s">
        <v>89</v>
      </c>
      <c r="D43" t="s">
        <v>95</v>
      </c>
    </row>
    <row r="44" spans="2:4">
      <c r="B44" t="s">
        <v>109</v>
      </c>
      <c r="C44" t="s">
        <v>29</v>
      </c>
      <c r="D44" t="s">
        <v>87</v>
      </c>
    </row>
    <row r="45" spans="2:4">
      <c r="B45" t="s">
        <v>110</v>
      </c>
      <c r="C45" t="s">
        <v>73</v>
      </c>
      <c r="D45" t="s">
        <v>87</v>
      </c>
    </row>
    <row r="46" spans="2:4">
      <c r="B46" t="s">
        <v>111</v>
      </c>
      <c r="C46" t="s">
        <v>74</v>
      </c>
      <c r="D46" t="s">
        <v>95</v>
      </c>
    </row>
    <row r="47" spans="2:4">
      <c r="B47" t="s">
        <v>75</v>
      </c>
      <c r="C47" t="s">
        <v>76</v>
      </c>
      <c r="D47" t="s">
        <v>95</v>
      </c>
    </row>
    <row r="48" spans="2:4">
      <c r="B48" t="s">
        <v>112</v>
      </c>
      <c r="C48" t="s">
        <v>77</v>
      </c>
      <c r="D48" t="s">
        <v>87</v>
      </c>
    </row>
    <row r="49" spans="2:4">
      <c r="B49" t="s">
        <v>113</v>
      </c>
      <c r="C49" t="s">
        <v>78</v>
      </c>
      <c r="D49" t="s">
        <v>87</v>
      </c>
    </row>
    <row r="50" spans="2:4">
      <c r="B50" t="s">
        <v>114</v>
      </c>
      <c r="C50" t="s">
        <v>79</v>
      </c>
      <c r="D50" t="s">
        <v>87</v>
      </c>
    </row>
    <row r="51" spans="2:4">
      <c r="B51" t="s">
        <v>115</v>
      </c>
      <c r="C51" t="s">
        <v>80</v>
      </c>
      <c r="D51" t="s">
        <v>87</v>
      </c>
    </row>
    <row r="52" spans="2:4">
      <c r="B52" t="s">
        <v>116</v>
      </c>
      <c r="C52" t="s">
        <v>81</v>
      </c>
      <c r="D52" t="s">
        <v>87</v>
      </c>
    </row>
    <row r="53" spans="2:4">
      <c r="B53" t="s">
        <v>82</v>
      </c>
      <c r="C53" t="s">
        <v>83</v>
      </c>
      <c r="D53" t="s">
        <v>95</v>
      </c>
    </row>
    <row r="54" spans="2:4">
      <c r="B54" t="s">
        <v>117</v>
      </c>
      <c r="C54" t="s">
        <v>84</v>
      </c>
      <c r="D54" t="s">
        <v>87</v>
      </c>
    </row>
    <row r="55" spans="2:4">
      <c r="B55" t="s">
        <v>85</v>
      </c>
      <c r="C55" t="s">
        <v>86</v>
      </c>
      <c r="D55" t="s">
        <v>95</v>
      </c>
    </row>
    <row r="56" spans="2:4">
      <c r="B56" t="s">
        <v>118</v>
      </c>
      <c r="C56" t="s">
        <v>119</v>
      </c>
      <c r="D56" t="s">
        <v>87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Acct. Book (Monthly)</vt:lpstr>
      <vt:lpstr>SAMPLE</vt:lpstr>
      <vt:lpstr>事務局用_参照テーブル</vt:lpstr>
      <vt:lpstr>'Acct. Book (Monthly)'!Print_Area</vt:lpstr>
      <vt:lpstr>SAMPLE!Print_Area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2025-04-18T05:01:00Z</cp:lastPrinted>
  <dcterms:created xsi:type="dcterms:W3CDTF">2020-05-15T00:07:54Z</dcterms:created>
  <dcterms:modified xsi:type="dcterms:W3CDTF">2025-08-14T04:17:16Z</dcterms:modified>
</cp:coreProperties>
</file>